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stanley/Desktop/AStA/Finanzen/Haushalt /2026/Haushalt 2026 relevantes/"/>
    </mc:Choice>
  </mc:AlternateContent>
  <xr:revisionPtr revIDLastSave="0" documentId="13_ncr:1_{FD255562-88D0-B640-A9DA-088CFDBA1C00}" xr6:coauthVersionLast="47" xr6:coauthVersionMax="47" xr10:uidLastSave="{00000000-0000-0000-0000-000000000000}"/>
  <bookViews>
    <workbookView xWindow="0" yWindow="740" windowWidth="29400" windowHeight="17200" xr2:uid="{00000000-000D-0000-FFFF-FFFF00000000}"/>
  </bookViews>
  <sheets>
    <sheet name="Haushalt" sheetId="1" r:id="rId1"/>
    <sheet name="Kontenrahmen" sheetId="5" r:id="rId2"/>
    <sheet name="Vermögensübersich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F10" i="1" l="1"/>
  <c r="G10" i="1"/>
  <c r="F11" i="1"/>
  <c r="G11" i="1"/>
  <c r="F16" i="1"/>
  <c r="G16" i="1"/>
  <c r="F17" i="1"/>
  <c r="G17" i="1"/>
  <c r="F21" i="1"/>
  <c r="F22" i="1"/>
  <c r="F25" i="1"/>
  <c r="F26" i="1"/>
  <c r="F35" i="1"/>
  <c r="F39" i="1"/>
  <c r="F49" i="1"/>
  <c r="F50" i="1"/>
  <c r="F55" i="1"/>
  <c r="F59" i="1"/>
  <c r="F72" i="1"/>
  <c r="G72" i="1"/>
  <c r="F73" i="1"/>
  <c r="G73" i="1"/>
  <c r="F75" i="1"/>
  <c r="F78" i="1"/>
  <c r="F79" i="1"/>
  <c r="F80" i="1"/>
  <c r="F83" i="1"/>
  <c r="F84" i="1"/>
  <c r="G92" i="1"/>
  <c r="F93" i="1"/>
  <c r="F95" i="1"/>
  <c r="F105" i="1"/>
  <c r="F106" i="1"/>
  <c r="F107" i="1"/>
  <c r="F108" i="1"/>
  <c r="F109" i="1"/>
  <c r="F110" i="1"/>
  <c r="F111" i="1"/>
  <c r="F125" i="1"/>
  <c r="F134" i="1"/>
  <c r="F135" i="1"/>
  <c r="F145" i="1"/>
  <c r="F150" i="1"/>
  <c r="F151" i="1"/>
  <c r="F170" i="1"/>
  <c r="H177" i="1"/>
  <c r="H179" i="1"/>
  <c r="H180" i="1"/>
  <c r="H181" i="1"/>
  <c r="H182" i="1"/>
  <c r="H183" i="1"/>
  <c r="F192" i="1"/>
  <c r="F197" i="1"/>
  <c r="F200" i="1"/>
  <c r="F201" i="1"/>
  <c r="F202" i="1"/>
  <c r="E22" i="1" l="1"/>
  <c r="E78" i="1"/>
  <c r="E80" i="1"/>
  <c r="E79" i="1"/>
  <c r="E74" i="1"/>
  <c r="E73" i="1"/>
  <c r="D58" i="1"/>
  <c r="E18" i="1" l="1"/>
  <c r="D45" i="1"/>
  <c r="D4" i="1"/>
  <c r="E177" i="1" l="1"/>
  <c r="E178" i="1"/>
  <c r="E179" i="1"/>
  <c r="E180" i="1"/>
  <c r="E181" i="1"/>
  <c r="E183" i="1"/>
  <c r="E134" i="1"/>
  <c r="E95" i="1"/>
  <c r="E21" i="1"/>
  <c r="E105" i="1"/>
  <c r="E151" i="1"/>
  <c r="E106" i="1"/>
  <c r="E150" i="1"/>
  <c r="E170" i="1"/>
  <c r="D168" i="1" s="1"/>
  <c r="E75" i="1"/>
  <c r="E11" i="1"/>
  <c r="E84" i="1"/>
  <c r="E83" i="1"/>
  <c r="E72" i="1"/>
  <c r="E26" i="1"/>
  <c r="E25" i="1"/>
  <c r="E17" i="1"/>
  <c r="E16" i="1"/>
  <c r="D15" i="1" s="1"/>
  <c r="E10" i="1"/>
  <c r="D71" i="1" l="1"/>
  <c r="D149" i="1"/>
  <c r="E135" i="1" l="1"/>
  <c r="J178" i="1"/>
  <c r="J179" i="1"/>
  <c r="J180" i="1"/>
  <c r="J181" i="1"/>
  <c r="J182" i="1"/>
  <c r="J183" i="1"/>
  <c r="J177" i="1"/>
  <c r="D176" i="1" l="1"/>
  <c r="E35" i="1" l="1"/>
  <c r="E39" i="1"/>
  <c r="D38" i="1" s="1"/>
  <c r="O92" i="5"/>
  <c r="O91" i="5"/>
  <c r="O90" i="5"/>
  <c r="O89" i="5"/>
  <c r="O87" i="5"/>
  <c r="E110" i="1"/>
  <c r="E111" i="1"/>
  <c r="E93" i="1"/>
  <c r="D88" i="1" s="1"/>
  <c r="D24" i="1" l="1"/>
  <c r="O88" i="5"/>
  <c r="N93" i="1"/>
  <c r="D54" i="1"/>
  <c r="E145" i="1"/>
  <c r="D113" i="1"/>
  <c r="E125" i="1"/>
  <c r="E107" i="1"/>
  <c r="E108" i="1"/>
  <c r="E109" i="1"/>
  <c r="N88" i="1" l="1"/>
  <c r="D141" i="1"/>
  <c r="N91" i="1" s="1"/>
  <c r="D127" i="1"/>
  <c r="D104" i="1"/>
  <c r="N89" i="1" l="1"/>
  <c r="N92" i="1"/>
  <c r="D82" i="1"/>
  <c r="D77" i="1"/>
  <c r="D187" i="1"/>
  <c r="D191" i="1" s="1"/>
  <c r="D64" i="1"/>
  <c r="D34" i="1"/>
  <c r="D30" i="1"/>
  <c r="D20" i="1"/>
  <c r="D50" i="1" s="1"/>
  <c r="D9" i="1"/>
  <c r="D49" i="1" l="1"/>
  <c r="D195" i="1" s="1"/>
  <c r="D190" i="1"/>
  <c r="D192" i="1" s="1"/>
  <c r="D200" i="1" s="1"/>
  <c r="D133" i="1"/>
  <c r="D186" i="1" l="1"/>
  <c r="D196" i="1" s="1"/>
  <c r="D197" i="1" s="1"/>
  <c r="D201" i="1" s="1"/>
  <c r="D202" i="1" s="1"/>
  <c r="N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Niekamp</author>
  </authors>
  <commentList>
    <comment ref="G89" authorId="0" shapeId="0" xr:uid="{E6FF2238-C956-43FC-958E-7537EDB40BE4}">
      <text>
        <r>
          <rPr>
            <b/>
            <sz val="9"/>
            <color rgb="FF000000"/>
            <rFont val="Segoe UI"/>
            <family val="2"/>
            <charset val="1"/>
          </rPr>
          <t>Johannes Niekamp: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Wie viel Stunden wurden berechnet</t>
        </r>
      </text>
    </comment>
    <comment ref="G92" authorId="0" shapeId="0" xr:uid="{8E83C8F8-1CBF-4BD7-95EC-C107543EB036}">
      <text>
        <r>
          <rPr>
            <b/>
            <sz val="9"/>
            <color rgb="FF000000"/>
            <rFont val="Segoe UI"/>
            <family val="2"/>
            <charset val="1"/>
          </rPr>
          <t>Johannes Niekamp: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Ist noch kein Beschluss vom StuPa</t>
        </r>
      </text>
    </comment>
  </commentList>
</comments>
</file>

<file path=xl/sharedStrings.xml><?xml version="1.0" encoding="utf-8"?>
<sst xmlns="http://schemas.openxmlformats.org/spreadsheetml/2006/main" count="441" uniqueCount="269">
  <si>
    <t>Konten</t>
  </si>
  <si>
    <t>Ausgaben Referate</t>
  </si>
  <si>
    <t>Überschuss des Vorjahres</t>
  </si>
  <si>
    <t>Auflösung von Rückstellungen für das Semesterticket</t>
  </si>
  <si>
    <t>sonstige Rückstellungsauflösungen</t>
  </si>
  <si>
    <t>Einnahmen aus Darlehensrückflüssen</t>
  </si>
  <si>
    <t>Sozialdarlehnsrückflüsse</t>
  </si>
  <si>
    <t>Einnahmen aus Beiträgen</t>
  </si>
  <si>
    <t>Einnahmen Beitrag zur Studierendenschaft</t>
  </si>
  <si>
    <t>Sommersemester</t>
  </si>
  <si>
    <t>Wintersemester</t>
  </si>
  <si>
    <t>Einnahmen Deutschlandsemesterticket</t>
  </si>
  <si>
    <t>Einnahmen SiggiBike</t>
  </si>
  <si>
    <t>Einnahmen Hochschulsport</t>
  </si>
  <si>
    <t>Auflösung von Rückstellungen</t>
  </si>
  <si>
    <t>Sonstige Darlehnsrückflüsse</t>
  </si>
  <si>
    <t>Einnahmen aus sonstigen Quellen</t>
  </si>
  <si>
    <t>Einnahmen aus Zinsgeschäften</t>
  </si>
  <si>
    <t>Einnahmen Zinsen, Rücklagen und Finanzgeschäften</t>
  </si>
  <si>
    <t>Einnahmen aus Finanzanlagen</t>
  </si>
  <si>
    <t>Einnahmen</t>
  </si>
  <si>
    <t xml:space="preserve">Rückstellungen </t>
  </si>
  <si>
    <t>Sonstige Rückstellungen</t>
  </si>
  <si>
    <t>Betriebsmittelrücklage</t>
  </si>
  <si>
    <t>Abschreibungen</t>
  </si>
  <si>
    <t>Abschreibung bei Wirtschaftsgütern über 1.000 EUR</t>
  </si>
  <si>
    <t>Zweckgebundene Ausgaben</t>
  </si>
  <si>
    <t>Ausgaben Deutschlandsemesterticket</t>
  </si>
  <si>
    <t>Überschüsse</t>
  </si>
  <si>
    <t>SiggiBike</t>
  </si>
  <si>
    <t>Rückerstattungen</t>
  </si>
  <si>
    <t>Hochschulsport</t>
  </si>
  <si>
    <t>Personal</t>
  </si>
  <si>
    <t>Personalausgaben Gesamtkosten</t>
  </si>
  <si>
    <t>Gehälter/Löhne</t>
  </si>
  <si>
    <t>betriebliche Sonderleistungen</t>
  </si>
  <si>
    <t>Aufwandsentschädigungen AStA</t>
  </si>
  <si>
    <t>Aufwandsentschädigungen StuPa</t>
  </si>
  <si>
    <t>Aufwandsentschädigungen Ausschüsse</t>
  </si>
  <si>
    <t>Aufwandsentschädigungen Gremien</t>
  </si>
  <si>
    <t>Geschäfts und Büroausstattung</t>
  </si>
  <si>
    <t>Porto und Telekommunikationskosten</t>
  </si>
  <si>
    <t>Finanztransferkosten</t>
  </si>
  <si>
    <t>Weiterbildung</t>
  </si>
  <si>
    <t>Landes-Asten-Treffen (LAT)</t>
  </si>
  <si>
    <t>Kosten Bafög-Beratung</t>
  </si>
  <si>
    <t>Verpflegung und Bewirtung</t>
  </si>
  <si>
    <t>Allgemeine Angebote</t>
  </si>
  <si>
    <t>Mitgliedsbeitrag Deutsche Jugendherbergen</t>
  </si>
  <si>
    <t>Mitgliedsbeitrag Widerspruch e.V.</t>
  </si>
  <si>
    <t>Mitgliedsbeitrag DAAD</t>
  </si>
  <si>
    <t>digitalcourage</t>
  </si>
  <si>
    <t>Freier Zusammenschluss von Studierendenschaften (FZS)</t>
  </si>
  <si>
    <t>Sonstige Beiträge</t>
  </si>
  <si>
    <t>Sonstige Personalbezogene Ausgaben</t>
  </si>
  <si>
    <t>Sonstige Abschreibungen</t>
  </si>
  <si>
    <t>Sonstige Rücklagen</t>
  </si>
  <si>
    <t>Entnahme aus Rücklagen</t>
  </si>
  <si>
    <t>Einnahmen aus wirtschaftlicher Betätigung</t>
  </si>
  <si>
    <t>Campus Minden e.V</t>
  </si>
  <si>
    <t>Büro und Verwaltungsausgaben</t>
  </si>
  <si>
    <t>Sonstige sächliche Verwaltungausgaben</t>
  </si>
  <si>
    <t>Nicht zweckgebundene Gesamteinnahmen</t>
  </si>
  <si>
    <t>Büro und Verwaltungsausgaben, Beiträge, Zuwendungen an Dritte</t>
  </si>
  <si>
    <t>Beiträge &amp; Zuwendungen an Dritte</t>
  </si>
  <si>
    <t>Ausgaben für Wirtschaftliche Tätigkeiten</t>
  </si>
  <si>
    <t>Wirtschaftliche Tätigkeiten des AStA</t>
  </si>
  <si>
    <t>Wahlen der Studierendenschaft</t>
  </si>
  <si>
    <t>Verpflegung an Wahltagen</t>
  </si>
  <si>
    <t>Sonstige Aufwendungen</t>
  </si>
  <si>
    <t>Repräsentationskosten</t>
  </si>
  <si>
    <t>Veranstaltungskosten</t>
  </si>
  <si>
    <t>Allgemeine Angebote, Veranstaltungskosten, Ausgaben Referate</t>
  </si>
  <si>
    <t>Gremienwochenende AStA</t>
  </si>
  <si>
    <t>Erstie-Tüten</t>
  </si>
  <si>
    <t>StuPa-Klausurtagung</t>
  </si>
  <si>
    <t>Sonstige Veranstaltungskosten</t>
  </si>
  <si>
    <t>StuPa-Sitzungskosten</t>
  </si>
  <si>
    <t>Rückstellungen 9€ Ticket</t>
  </si>
  <si>
    <t>Sozialdarlehn</t>
  </si>
  <si>
    <t>Härtefall &amp; Sonderhärtefallrückzahlungen</t>
  </si>
  <si>
    <t>Bücher und Literatur</t>
  </si>
  <si>
    <t>Soziales &amp; Recht</t>
  </si>
  <si>
    <t>Beeinträchtigte Studierende</t>
  </si>
  <si>
    <t>Migration und Internationales</t>
  </si>
  <si>
    <t>Kultur &amp; Sport</t>
  </si>
  <si>
    <t>Lehre</t>
  </si>
  <si>
    <t>Queer</t>
  </si>
  <si>
    <t>Gleichstellung</t>
  </si>
  <si>
    <t>Anti-Rassismus</t>
  </si>
  <si>
    <t>IT</t>
  </si>
  <si>
    <t>Vorstand</t>
  </si>
  <si>
    <t>Minden</t>
  </si>
  <si>
    <t>Nachhaltigkeit</t>
  </si>
  <si>
    <t>Globale Minderausgaben</t>
  </si>
  <si>
    <t>Rückstellungen, Aufbau von Rücklagen und Abschreibungen</t>
  </si>
  <si>
    <t>Aufbau von Rücklagen</t>
  </si>
  <si>
    <t>Selbstbewirtungsmittel der Fachschaftsräte</t>
  </si>
  <si>
    <t>Gestaltung</t>
  </si>
  <si>
    <t>IuM</t>
  </si>
  <si>
    <t>Sozialwesen</t>
  </si>
  <si>
    <t>Gesundheit</t>
  </si>
  <si>
    <t>Gütersloh</t>
  </si>
  <si>
    <t>SBM Fachschaftsräte</t>
  </si>
  <si>
    <t>Gesamtausgaben ohne Zweckbindung</t>
  </si>
  <si>
    <t>Sozialabgaben &amp; Steuern</t>
  </si>
  <si>
    <t>Wahlen</t>
  </si>
  <si>
    <t>Aufwandsentschädigungen AStA-Vorstand</t>
  </si>
  <si>
    <t>Aufwandsentschädigungen StuPa-Vorstand</t>
  </si>
  <si>
    <t>StuPa-Beschlüsse</t>
  </si>
  <si>
    <t>Rechtsberatung, Steuerberatung &amp; ähnliche Kosten</t>
  </si>
  <si>
    <t>Kosten Rechtsberatungen</t>
  </si>
  <si>
    <t>Büro &amp; Verwaltung</t>
  </si>
  <si>
    <t>Allgemeine Angebote etc-</t>
  </si>
  <si>
    <t>Referate</t>
  </si>
  <si>
    <t>Fachschaften</t>
  </si>
  <si>
    <t>Zweckgebundene Einnahmen</t>
  </si>
  <si>
    <t>Erklärung</t>
  </si>
  <si>
    <t>Nicht Zweckgebundene Guthaben zum 31.12 auf den Konten des AStA</t>
  </si>
  <si>
    <t>Zweckgebundene Guthaben zum 31.12 auf den Konten des AStA</t>
  </si>
  <si>
    <t>Zweckgebundene Überschüsse durch Rechnungsabgrenzungsposten (RAP)</t>
  </si>
  <si>
    <t>Einnahmen aus dem Semesterbeitrag für SiggiBike (Sommersemester)</t>
  </si>
  <si>
    <t>Einnahmen aus dem Semesterbeitrag für SiggiBike (Wintersemester)</t>
  </si>
  <si>
    <t>Einnahmen aus dem Semesterbeitrag für das Deutschlandsemesterticket (Sommersemester)</t>
  </si>
  <si>
    <t>Einnahmen aus dem Semesterbeitrag für das Deutschlandsemesterticket (Wintersemester)</t>
  </si>
  <si>
    <t>Einnahmen aus Semesterbeitrag ohne Zweckbindung (Sommersemester)</t>
  </si>
  <si>
    <t>Einnahmen aus Semesterbeitrag ohne Zweckbindung (Wintersemester)</t>
  </si>
  <si>
    <t>Einnahmen aus dem Semesterbeitrag für den Hochschulsport (Wintersemester)</t>
  </si>
  <si>
    <t>Einnahmen aus dem Semesterbeitrag für den Hochschulsport (Sommersemester)</t>
  </si>
  <si>
    <t>Auflösungen von Rückstellungen die für Semestertickets vorgehalten wurden</t>
  </si>
  <si>
    <t>Auflösung sonstiger Rückstellungen</t>
  </si>
  <si>
    <t xml:space="preserve">Einnahmen aus der Rückzahlung von Sozialdarlehn </t>
  </si>
  <si>
    <t>Einnahmen sonstiger ausgegebener Darlehn</t>
  </si>
  <si>
    <t>Zinseinnahmen aus beispielsweise Sparbüchern</t>
  </si>
  <si>
    <t>Zinseinnahmen aus Finanzprodukten wie ETFs</t>
  </si>
  <si>
    <t>Geld welches aus den Rücklagen entnommen und in den Haushalt eingebracht wird</t>
  </si>
  <si>
    <t>Auflösung von buchhaltisch "beiseite gelegtem" Geld</t>
  </si>
  <si>
    <t>Sonstige Einnahmen aus Wirtschaftlicher Betätigung</t>
  </si>
  <si>
    <t>Nicht näher definierte, Einnahmen aus Wirtschaftlicher Tätigkeit wie Verkäufe, Dienstleistungen</t>
  </si>
  <si>
    <t>Rückstellungen für Forderungen von Studierenden gegen den AStA aus 2022, zu je 77,52€</t>
  </si>
  <si>
    <t>Sonstige nicht näher definierte Rückstellungen</t>
  </si>
  <si>
    <t>Erneuerungsrücklagen</t>
  </si>
  <si>
    <t>Erweiterungs- und Sonderrücklagen</t>
  </si>
  <si>
    <t>Rücklage für laufenden Betrieb gemäß HWVO</t>
  </si>
  <si>
    <t>Rücklagen für Erneuerung kostenintensiven Eigentums der Studierendenschaft</t>
  </si>
  <si>
    <t>Rücklagen für besondere Ereignisse und Vorhaben der Studierendenschaft</t>
  </si>
  <si>
    <t>Alle nicht näher definierte oder sonstige Rücklagen</t>
  </si>
  <si>
    <t>Abschreibungen über GWG-Wert</t>
  </si>
  <si>
    <t>Abschreibung bei Wirtschaftsgütern über GWG-Wert</t>
  </si>
  <si>
    <t>Alle weiteren Abschreibungen</t>
  </si>
  <si>
    <t>Ausgaben für das Deutschlandsemesterticket (Sommersemester)</t>
  </si>
  <si>
    <t>Übertrag für Ausgaben für das Deutschlandsemesterticket (Wintersemester) in das nächste Kalenderjahr</t>
  </si>
  <si>
    <t>Ausgaben für SiggiBike (Sommersemester)</t>
  </si>
  <si>
    <t>Ausgaben für SiggiBike (Wintersemester)</t>
  </si>
  <si>
    <t>Rückerstattungen für SiggiBike im Zuge des Mobilitätsbeitrags (Auf Kosten der Studierendenschaft)</t>
  </si>
  <si>
    <t>Ausgaben für den Hochschulsport (Sommersemester)</t>
  </si>
  <si>
    <t>Ausgaben für den Hochschulsport (Wintersemester)</t>
  </si>
  <si>
    <t>Löhne und Gehälter von Mitarbeitern des AStA (Ohne AStA-Mitglieder)</t>
  </si>
  <si>
    <t>Betriebliche Sonderleistungen für AStA-Mitarbeiter</t>
  </si>
  <si>
    <t>Aufwandsentschädigung für Referats und Projektmitglieder</t>
  </si>
  <si>
    <t>Aufwandsentschädigung AStA-Vorstand (Ohne Arbeitgeberanteile)</t>
  </si>
  <si>
    <t>Aufwandsentschädigung StuPa-Sitzungsgelder und sontige Entschädigungen</t>
  </si>
  <si>
    <t>Aufwandsentschädigung StuPa-Vorstand</t>
  </si>
  <si>
    <t>Aufwandsentschädigungen für Ausschüsse der Studierendenschaft</t>
  </si>
  <si>
    <t>Aufwandsentschädigungen für Studentische Vertreter in Hochschulgremien</t>
  </si>
  <si>
    <t>Weiterbidungen für Mitglieder und Mitarbeiter des AStA</t>
  </si>
  <si>
    <t>Sozialabgaben AStA-Mitarbeiter und AStA-Mitglieder &amp; Projektmitglieder</t>
  </si>
  <si>
    <t>Aufwandsentschädigungen Wahlvorstand, Wahlleiter, Wahlhelfer</t>
  </si>
  <si>
    <t>Sonstige Personalaufwendungen</t>
  </si>
  <si>
    <t>Ausstattung und Technik für Büro</t>
  </si>
  <si>
    <t>Porto und andere Kommunikationskosten</t>
  </si>
  <si>
    <t>Kontoführungsgebühren, Negativzinsen und ähnliche</t>
  </si>
  <si>
    <t>Verpflegung und Bewirtung der Studierendenschaft</t>
  </si>
  <si>
    <t>Werbungs und Repräsentation der Studierendenschaft in der Öffentlichkeit</t>
  </si>
  <si>
    <t>Sonstige Verwaltungsaufwendungen</t>
  </si>
  <si>
    <t>Aufwendungen für wirtschaftliche Tätigkeiten der Studierendenschaft, mit Gewinnerzielungsabsicht</t>
  </si>
  <si>
    <t>Verpflegung im Zuge der Wahlen der Studierendenschaft</t>
  </si>
  <si>
    <t>Sonstige Aufwendungen bei den Wahlen der Studierendenschaft</t>
  </si>
  <si>
    <t>Aufwendung für Verträge zur Betrag von Studierenden in Bafög-Angelegenheiten</t>
  </si>
  <si>
    <t>Aufwendungen für Rechtsberatungsangebote für Studierende durch Partner des AStA</t>
  </si>
  <si>
    <t>Aufwendung für die Leistung von Sozialdarlehn an Studierende (Budget für Darlehns)</t>
  </si>
  <si>
    <t>Aufwendungen für Härte und Sonderhärtefälle (Geld wird auf Kosten der Studierendenschaft erstattet)</t>
  </si>
  <si>
    <t>Tagung zur Einarbeitung und Koordinierung des neuen Studierendenparlaments</t>
  </si>
  <si>
    <t>Tagung zur Koordinierung &amp; Team-Building  des AStA</t>
  </si>
  <si>
    <t>Tüten mit Werbe und Informationsmaterial , durch den AStA organisiert</t>
  </si>
  <si>
    <t>Kosten für Verpflegung, Fahrtgelder bei Sitzungen in Minden und Gütersloh und sonstiges</t>
  </si>
  <si>
    <t>Fahrtkosten AStA-Mitglieder und Mitarbeiter</t>
  </si>
  <si>
    <t>Fahrtkosten</t>
  </si>
  <si>
    <t>Bücher, Literatur und Zeitungen</t>
  </si>
  <si>
    <t>Aufwendungen Bücher, Literatur, Zeitungen und Magazine des AStA</t>
  </si>
  <si>
    <t>Budget des Referats</t>
  </si>
  <si>
    <t>Budget des Vorstands</t>
  </si>
  <si>
    <t>Budget für Aufwendungen aus StuPa-Beschlüssen</t>
  </si>
  <si>
    <t>Selbstbewirtschaftungsmittel der jeweiligen Fachschaft/Fachschaftsrats</t>
  </si>
  <si>
    <t>Mitgliedsbeiträge für die jeweilige Organisation</t>
  </si>
  <si>
    <t>Mitgliedsbeiträge für die sonstige Organisationen</t>
  </si>
  <si>
    <t>Rückerstattungen auf Kosten der Studierendenschaft (Nicht Zweckgebunden)</t>
  </si>
  <si>
    <t>Gesamtausgaben mit Zweckbindung</t>
  </si>
  <si>
    <t>Einnahmen durch RAP(Wintersemester des Vorjahres)</t>
  </si>
  <si>
    <t>Gesamteinnahmen mit Zweckbindung</t>
  </si>
  <si>
    <t>Abrechnung Zweckgebundene Mittel:</t>
  </si>
  <si>
    <t>Gesamteinnahmen ohne Zweckbindung</t>
  </si>
  <si>
    <t>Abrechnung Mittel ohne Zweckbindung:</t>
  </si>
  <si>
    <t>Überschuss Mittel ohne Zweckbindung:</t>
  </si>
  <si>
    <t>Überschuss Mittel mit Zweckbindung</t>
  </si>
  <si>
    <t>Überschuss Mittel ohne Zweckbindung</t>
  </si>
  <si>
    <t>Abschlussrechnung Studierendenschaft</t>
  </si>
  <si>
    <t>Rechnungsergebnis:</t>
  </si>
  <si>
    <t>Budgets werden oftmals nicht bis zum letzten aufgebraucht, globale Minderausgaben sind eine Schätzung, wieviel geplantes Budget in der Realität nicht ausgegeben wird</t>
  </si>
  <si>
    <t>AK Asyl</t>
  </si>
  <si>
    <t>Spesen</t>
  </si>
  <si>
    <t>Verpflegung bei Reisen und ähnliches</t>
  </si>
  <si>
    <t>Einnahmen vom Semesterticket, für Beiträge die erst im neuen Jahr fällig werden</t>
  </si>
  <si>
    <t>Einnahmen Zinsen, Rücklagen, Finanzgeschäften und sonstigen</t>
  </si>
  <si>
    <t>Sonstige Einnahmen</t>
  </si>
  <si>
    <t>Alle anderen Einnahmen</t>
  </si>
  <si>
    <t>Titel</t>
  </si>
  <si>
    <t>Unterkonten</t>
  </si>
  <si>
    <t>Ausgaben Referate + StuPa-Beschlüsse</t>
  </si>
  <si>
    <t>Ansatz 2024</t>
  </si>
  <si>
    <t>Abschluss 2022</t>
  </si>
  <si>
    <t>Kontengruppe</t>
  </si>
  <si>
    <t>Sonstige Überschüsse</t>
  </si>
  <si>
    <t>Anzahl Studis</t>
  </si>
  <si>
    <t>Satz je Studi</t>
  </si>
  <si>
    <t>Sockelbetrag</t>
  </si>
  <si>
    <t>Betrag</t>
  </si>
  <si>
    <t>Gleichstellung &amp; Queer</t>
  </si>
  <si>
    <t>Öffentlichkeitsarbeit &amp; Kommunikation</t>
  </si>
  <si>
    <t>AStA-Fahrten</t>
  </si>
  <si>
    <t>Bildungsausflüge, in weiter infernte Regionen. Umfasst u.A. Reisekosten, Hotelkosten und Veranstaltungskosten</t>
  </si>
  <si>
    <t>Steuerberatung, interne juristische Beratung, Datenschutzberatung und ähnliche</t>
  </si>
  <si>
    <t>Nachtrag 2025</t>
  </si>
  <si>
    <t>Sozialdarlehen</t>
  </si>
  <si>
    <t>Ausgaben für StuPa und HSBI-Party</t>
  </si>
  <si>
    <t>HSBI-Party</t>
  </si>
  <si>
    <t>Einnahmen HSBI-Party</t>
  </si>
  <si>
    <t>Wirtschaft und Gesundheit</t>
  </si>
  <si>
    <t>Einnahmen, die aus der HSBI-Party entstehen</t>
  </si>
  <si>
    <t>Budget für die HSBI-Party, insbesondere für Aufwandsentschädigungen und Planung</t>
  </si>
  <si>
    <t>Volksbank:</t>
  </si>
  <si>
    <t>Geschäftskonto:343,62 EUR</t>
  </si>
  <si>
    <t>Rücklagen: 83.837,98 EUR</t>
  </si>
  <si>
    <t>Sparkasse:</t>
  </si>
  <si>
    <t>FSR Design: 8.534,65 EUR</t>
  </si>
  <si>
    <t>FSR Gesundheit: 14.328,72 EUR</t>
  </si>
  <si>
    <t>FSR IuM: 832,12 EUR</t>
  </si>
  <si>
    <t>FSR Sozialwesen: 7.612,29 EUR</t>
  </si>
  <si>
    <t>FSR Wirtschaft: 9.455,11 EUR</t>
  </si>
  <si>
    <t>FSR Minden: 11.685,87 EUR</t>
  </si>
  <si>
    <t>FSR Gütersloh: 1.498,22 EUR</t>
  </si>
  <si>
    <t>Geschäftskonto: 148.492,73 EUR</t>
  </si>
  <si>
    <t>Semesterticket: 1.026.533,47 EUR</t>
  </si>
  <si>
    <t>Sozialdarlehen: 4.788,29 EUR</t>
  </si>
  <si>
    <t>Stand: 06.02.2026</t>
  </si>
  <si>
    <t>Einnahmen durch RAP(WiSE 25/26)</t>
  </si>
  <si>
    <t>Wintersemester 25/26 (Schlusszahlung)</t>
  </si>
  <si>
    <t>Wintersemester 26/27 (Abschlag)</t>
  </si>
  <si>
    <t xml:space="preserve">Wintersemester Schlussabrechnung RAP für WiSe 26/27 </t>
  </si>
  <si>
    <t>Ausgaben für Abschlagzahlung des Deutschlandsemestertickets (WiSe 26/27)</t>
  </si>
  <si>
    <t>Ausgaben für die Schlusszahlung des Deutschlandsemestertickets (WiSe 25/26)</t>
  </si>
  <si>
    <t xml:space="preserve">Sommersemester </t>
  </si>
  <si>
    <t>Wintersemester (26/27)</t>
  </si>
  <si>
    <t>Gesundheit (inaktiv)</t>
  </si>
  <si>
    <t>Anti-Rassismus (inaktiv)</t>
  </si>
  <si>
    <t>Queer (inaktiv)</t>
  </si>
  <si>
    <t>Freier Zusammenschluss von Studierendenschaften (FZS) (inaktiv)</t>
  </si>
  <si>
    <t>Landes-Asten-Treffen (LAT) (inaktiv)</t>
  </si>
  <si>
    <t>Rückstellungen 9€ Ticket (inaktiv)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</si>
</sst>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&quot;[$€-407]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000000"/>
      <name val="Arial"/>
      <family val="2"/>
    </font>
    <font>
      <i/>
      <sz val="10"/>
      <color theme="1"/>
      <name val="Helvetica"/>
      <family val="2"/>
    </font>
    <font>
      <sz val="10"/>
      <color theme="1"/>
      <name val="Arial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11"/>
      <name val="Calibri (Textkörper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/>
    <xf numFmtId="44" fontId="0" fillId="0" borderId="0" xfId="1" applyFont="1"/>
    <xf numFmtId="44" fontId="2" fillId="0" borderId="0" xfId="1" applyFont="1" applyAlignment="1">
      <alignment horizontal="center"/>
    </xf>
    <xf numFmtId="44" fontId="2" fillId="0" borderId="0" xfId="1" applyFont="1"/>
    <xf numFmtId="44" fontId="2" fillId="0" borderId="1" xfId="1" applyFont="1" applyBorder="1"/>
    <xf numFmtId="44" fontId="0" fillId="0" borderId="1" xfId="1" applyFont="1" applyBorder="1"/>
    <xf numFmtId="44" fontId="0" fillId="0" borderId="0" xfId="1" applyFont="1" applyFill="1"/>
    <xf numFmtId="44" fontId="0" fillId="0" borderId="0" xfId="0" applyNumberFormat="1"/>
    <xf numFmtId="0" fontId="4" fillId="0" borderId="0" xfId="0" applyFont="1" applyAlignment="1">
      <alignment horizontal="center"/>
    </xf>
    <xf numFmtId="0" fontId="0" fillId="0" borderId="2" xfId="0" applyBorder="1"/>
    <xf numFmtId="0" fontId="0" fillId="2" borderId="0" xfId="0" applyFill="1"/>
    <xf numFmtId="0" fontId="2" fillId="2" borderId="0" xfId="0" applyFont="1" applyFill="1"/>
    <xf numFmtId="44" fontId="0" fillId="2" borderId="0" xfId="1" applyFont="1" applyFill="1"/>
    <xf numFmtId="0" fontId="6" fillId="0" borderId="0" xfId="0" applyFont="1"/>
    <xf numFmtId="0" fontId="5" fillId="0" borderId="0" xfId="0" applyFont="1"/>
    <xf numFmtId="44" fontId="2" fillId="0" borderId="0" xfId="1" applyFont="1" applyAlignment="1">
      <alignment vertical="top"/>
    </xf>
    <xf numFmtId="0" fontId="8" fillId="0" borderId="0" xfId="0" applyFont="1" applyAlignment="1">
      <alignment vertical="center"/>
    </xf>
    <xf numFmtId="44" fontId="2" fillId="0" borderId="0" xfId="1" applyFont="1" applyFill="1"/>
    <xf numFmtId="44" fontId="1" fillId="3" borderId="0" xfId="1" applyFont="1" applyFill="1"/>
    <xf numFmtId="0" fontId="1" fillId="3" borderId="3" xfId="0" applyFont="1" applyFill="1" applyBorder="1" applyAlignment="1">
      <alignment horizontal="center"/>
    </xf>
    <xf numFmtId="0" fontId="0" fillId="0" borderId="4" xfId="0" applyBorder="1"/>
    <xf numFmtId="44" fontId="2" fillId="0" borderId="9" xfId="1" applyFont="1" applyFill="1" applyBorder="1"/>
    <xf numFmtId="44" fontId="1" fillId="3" borderId="10" xfId="1" applyFont="1" applyFill="1" applyBorder="1"/>
    <xf numFmtId="44" fontId="0" fillId="0" borderId="9" xfId="1" applyFont="1" applyBorder="1"/>
    <xf numFmtId="44" fontId="1" fillId="4" borderId="12" xfId="1" applyFont="1" applyFill="1" applyBorder="1"/>
    <xf numFmtId="44" fontId="0" fillId="4" borderId="13" xfId="1" applyFont="1" applyFill="1" applyBorder="1"/>
    <xf numFmtId="164" fontId="2" fillId="4" borderId="13" xfId="0" applyNumberFormat="1" applyFont="1" applyFill="1" applyBorder="1"/>
    <xf numFmtId="0" fontId="0" fillId="4" borderId="13" xfId="0" applyFill="1" applyBorder="1"/>
    <xf numFmtId="44" fontId="0" fillId="4" borderId="14" xfId="1" applyFont="1" applyFill="1" applyBorder="1"/>
    <xf numFmtId="44" fontId="0" fillId="4" borderId="15" xfId="1" applyFont="1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1" fillId="5" borderId="12" xfId="0" applyFont="1" applyFill="1" applyBorder="1"/>
    <xf numFmtId="44" fontId="0" fillId="5" borderId="13" xfId="1" applyFont="1" applyFill="1" applyBorder="1"/>
    <xf numFmtId="164" fontId="2" fillId="5" borderId="13" xfId="0" applyNumberFormat="1" applyFont="1" applyFill="1" applyBorder="1"/>
    <xf numFmtId="164" fontId="9" fillId="5" borderId="13" xfId="0" applyNumberFormat="1" applyFont="1" applyFill="1" applyBorder="1"/>
    <xf numFmtId="164" fontId="2" fillId="5" borderId="13" xfId="0" applyNumberFormat="1" applyFont="1" applyFill="1" applyBorder="1" applyAlignment="1">
      <alignment horizontal="right"/>
    </xf>
    <xf numFmtId="44" fontId="0" fillId="0" borderId="9" xfId="1" applyFont="1" applyFill="1" applyBorder="1"/>
    <xf numFmtId="164" fontId="2" fillId="4" borderId="13" xfId="0" applyNumberFormat="1" applyFont="1" applyFill="1" applyBorder="1" applyAlignment="1">
      <alignment horizontal="center" vertical="center" wrapText="1"/>
    </xf>
    <xf numFmtId="164" fontId="9" fillId="5" borderId="13" xfId="0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0" borderId="0" xfId="0" applyFont="1" applyAlignment="1">
      <alignment horizontal="center"/>
    </xf>
    <xf numFmtId="44" fontId="0" fillId="4" borderId="17" xfId="1" applyFont="1" applyFill="1" applyBorder="1"/>
    <xf numFmtId="44" fontId="2" fillId="0" borderId="16" xfId="1" applyFont="1" applyFill="1" applyBorder="1"/>
    <xf numFmtId="44" fontId="0" fillId="0" borderId="16" xfId="1" applyFont="1" applyFill="1" applyBorder="1"/>
    <xf numFmtId="0" fontId="5" fillId="0" borderId="4" xfId="0" applyFont="1" applyBorder="1" applyAlignment="1">
      <alignment horizontal="center"/>
    </xf>
    <xf numFmtId="44" fontId="2" fillId="0" borderId="0" xfId="1" applyFont="1" applyFill="1" applyAlignment="1">
      <alignment horizontal="center"/>
    </xf>
    <xf numFmtId="0" fontId="2" fillId="0" borderId="4" xfId="0" applyFont="1" applyBorder="1"/>
    <xf numFmtId="0" fontId="1" fillId="0" borderId="4" xfId="0" applyFont="1" applyBorder="1"/>
    <xf numFmtId="44" fontId="3" fillId="0" borderId="0" xfId="1" applyFont="1" applyFill="1" applyAlignment="1">
      <alignment vertical="top"/>
    </xf>
    <xf numFmtId="44" fontId="2" fillId="0" borderId="9" xfId="1" applyFont="1" applyFill="1" applyBorder="1" applyAlignment="1">
      <alignment wrapText="1"/>
    </xf>
    <xf numFmtId="44" fontId="4" fillId="0" borderId="9" xfId="1" applyFont="1" applyFill="1" applyBorder="1" applyAlignment="1">
      <alignment horizontal="left"/>
    </xf>
    <xf numFmtId="44" fontId="2" fillId="0" borderId="1" xfId="1" applyFont="1" applyFill="1" applyBorder="1"/>
    <xf numFmtId="44" fontId="3" fillId="0" borderId="9" xfId="1" applyFont="1" applyFill="1" applyBorder="1"/>
    <xf numFmtId="44" fontId="0" fillId="0" borderId="2" xfId="1" applyFont="1" applyFill="1" applyBorder="1"/>
    <xf numFmtId="44" fontId="0" fillId="0" borderId="7" xfId="1" applyFont="1" applyFill="1" applyBorder="1"/>
    <xf numFmtId="44" fontId="0" fillId="0" borderId="1" xfId="1" applyFont="1" applyFill="1" applyBorder="1"/>
    <xf numFmtId="44" fontId="0" fillId="0" borderId="11" xfId="1" applyFont="1" applyFill="1" applyBorder="1"/>
    <xf numFmtId="44" fontId="0" fillId="0" borderId="0" xfId="1" applyFont="1" applyFill="1" applyBorder="1"/>
    <xf numFmtId="44" fontId="1" fillId="0" borderId="8" xfId="1" applyFont="1" applyFill="1" applyBorder="1"/>
    <xf numFmtId="0" fontId="10" fillId="0" borderId="0" xfId="0" applyFont="1"/>
    <xf numFmtId="44" fontId="0" fillId="4" borderId="18" xfId="1" applyFont="1" applyFill="1" applyBorder="1" applyAlignment="1">
      <alignment horizontal="center" vertical="center"/>
    </xf>
    <xf numFmtId="44" fontId="1" fillId="6" borderId="10" xfId="1" applyFont="1" applyFill="1" applyBorder="1"/>
    <xf numFmtId="44" fontId="0" fillId="6" borderId="9" xfId="1" applyFont="1" applyFill="1" applyBorder="1"/>
    <xf numFmtId="44" fontId="2" fillId="6" borderId="9" xfId="1" applyFont="1" applyFill="1" applyBorder="1"/>
    <xf numFmtId="44" fontId="2" fillId="6" borderId="9" xfId="1" applyFont="1" applyFill="1" applyBorder="1" applyAlignment="1">
      <alignment wrapText="1"/>
    </xf>
    <xf numFmtId="44" fontId="4" fillId="6" borderId="9" xfId="1" applyFont="1" applyFill="1" applyBorder="1" applyAlignment="1">
      <alignment horizontal="left"/>
    </xf>
    <xf numFmtId="44" fontId="3" fillId="6" borderId="9" xfId="1" applyFont="1" applyFill="1" applyBorder="1"/>
    <xf numFmtId="44" fontId="0" fillId="6" borderId="7" xfId="1" applyFont="1" applyFill="1" applyBorder="1"/>
    <xf numFmtId="44" fontId="0" fillId="6" borderId="20" xfId="1" applyFont="1" applyFill="1" applyBorder="1"/>
    <xf numFmtId="44" fontId="0" fillId="6" borderId="18" xfId="1" applyFont="1" applyFill="1" applyBorder="1"/>
    <xf numFmtId="44" fontId="0" fillId="6" borderId="21" xfId="1" applyFont="1" applyFill="1" applyBorder="1"/>
    <xf numFmtId="44" fontId="0" fillId="6" borderId="22" xfId="1" applyFont="1" applyFill="1" applyBorder="1"/>
    <xf numFmtId="44" fontId="1" fillId="6" borderId="23" xfId="1" applyFont="1" applyFill="1" applyBorder="1"/>
    <xf numFmtId="0" fontId="0" fillId="4" borderId="1" xfId="0" applyFill="1" applyBorder="1"/>
    <xf numFmtId="44" fontId="0" fillId="0" borderId="4" xfId="1" applyFont="1" applyFill="1" applyBorder="1"/>
    <xf numFmtId="0" fontId="0" fillId="6" borderId="21" xfId="0" applyFill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/>
    <xf numFmtId="0" fontId="0" fillId="0" borderId="4" xfId="0" applyBorder="1" applyAlignment="1">
      <alignment vertical="center"/>
    </xf>
    <xf numFmtId="0" fontId="2" fillId="0" borderId="16" xfId="0" applyFont="1" applyBorder="1"/>
    <xf numFmtId="44" fontId="11" fillId="0" borderId="16" xfId="1" applyFont="1" applyFill="1" applyBorder="1"/>
    <xf numFmtId="0" fontId="0" fillId="0" borderId="16" xfId="0" applyBorder="1"/>
    <xf numFmtId="0" fontId="0" fillId="0" borderId="11" xfId="0" applyBorder="1"/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6" xfId="0" applyBorder="1"/>
    <xf numFmtId="0" fontId="5" fillId="0" borderId="4" xfId="0" applyFont="1" applyBorder="1"/>
    <xf numFmtId="0" fontId="1" fillId="0" borderId="9" xfId="0" applyFont="1" applyBorder="1"/>
    <xf numFmtId="0" fontId="5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/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72"/>
  <sheetViews>
    <sheetView tabSelected="1" topLeftCell="A52" zoomScaleNormal="100" workbookViewId="0">
      <selection activeCell="C56" sqref="C56"/>
    </sheetView>
  </sheetViews>
  <sheetFormatPr baseColWidth="10" defaultColWidth="8.83203125" defaultRowHeight="15"/>
  <cols>
    <col min="1" max="1" width="8.83203125" style="33"/>
    <col min="3" max="3" width="67.33203125" style="33" customWidth="1"/>
    <col min="4" max="4" width="18.1640625" style="14" customWidth="1"/>
    <col min="5" max="5" width="15.6640625" style="36" customWidth="1"/>
    <col min="6" max="6" width="15.6640625" style="77" customWidth="1"/>
    <col min="7" max="7" width="16" style="38" customWidth="1"/>
    <col min="8" max="8" width="15.6640625" style="43" customWidth="1"/>
    <col min="9" max="9" width="14.33203125" customWidth="1"/>
    <col min="13" max="13" width="24.83203125" customWidth="1"/>
    <col min="14" max="14" width="12.83203125" bestFit="1" customWidth="1"/>
  </cols>
  <sheetData>
    <row r="1" spans="1:8">
      <c r="A1" s="110" t="s">
        <v>0</v>
      </c>
      <c r="B1" s="110"/>
      <c r="C1" s="32" t="s">
        <v>216</v>
      </c>
      <c r="D1" s="31" t="s">
        <v>221</v>
      </c>
      <c r="E1" s="35" t="s">
        <v>217</v>
      </c>
      <c r="F1" s="76" t="s">
        <v>232</v>
      </c>
      <c r="G1" s="37" t="s">
        <v>219</v>
      </c>
      <c r="H1" s="46" t="s">
        <v>220</v>
      </c>
    </row>
    <row r="2" spans="1:8" ht="16">
      <c r="A2" s="112" t="s">
        <v>20</v>
      </c>
      <c r="B2" s="112"/>
      <c r="C2" s="112"/>
      <c r="D2" s="112"/>
      <c r="E2" s="51"/>
    </row>
    <row r="3" spans="1:8">
      <c r="B3" s="10"/>
      <c r="C3" s="59"/>
      <c r="D3" s="60"/>
      <c r="E3" s="51"/>
    </row>
    <row r="4" spans="1:8">
      <c r="A4" s="61">
        <v>1000</v>
      </c>
      <c r="C4" s="33" t="s">
        <v>28</v>
      </c>
      <c r="D4" s="19">
        <f>E5+E6</f>
        <v>170000</v>
      </c>
      <c r="E4" s="34"/>
      <c r="F4" s="78"/>
    </row>
    <row r="5" spans="1:8">
      <c r="B5" s="1">
        <v>1001</v>
      </c>
      <c r="C5" s="61" t="s">
        <v>2</v>
      </c>
      <c r="D5" s="19"/>
      <c r="E5" s="34">
        <v>170000</v>
      </c>
      <c r="F5" s="78">
        <v>245617.49</v>
      </c>
      <c r="G5" s="38">
        <v>123695.84</v>
      </c>
      <c r="H5" s="48">
        <v>124794.22</v>
      </c>
    </row>
    <row r="6" spans="1:8" s="23" customFormat="1">
      <c r="A6" s="33"/>
      <c r="B6">
        <v>1029</v>
      </c>
      <c r="C6" s="33" t="s">
        <v>222</v>
      </c>
      <c r="D6" s="30"/>
      <c r="E6" s="34">
        <v>0</v>
      </c>
      <c r="F6" s="78">
        <v>0</v>
      </c>
      <c r="G6" s="38">
        <v>0</v>
      </c>
      <c r="H6" s="43">
        <v>0</v>
      </c>
    </row>
    <row r="7" spans="1:8">
      <c r="A7" s="111" t="s">
        <v>7</v>
      </c>
      <c r="B7" s="111"/>
      <c r="C7" s="111"/>
      <c r="D7" s="111"/>
      <c r="E7" s="34"/>
      <c r="F7" s="78"/>
    </row>
    <row r="8" spans="1:8">
      <c r="D8" s="30"/>
      <c r="E8" s="34"/>
      <c r="F8" s="78"/>
    </row>
    <row r="9" spans="1:8">
      <c r="A9" s="61">
        <v>1100</v>
      </c>
      <c r="C9" s="62" t="s">
        <v>8</v>
      </c>
      <c r="D9" s="30">
        <f>E10+E11</f>
        <v>390000</v>
      </c>
      <c r="E9" s="34"/>
      <c r="F9" s="78"/>
    </row>
    <row r="10" spans="1:8">
      <c r="B10" s="1">
        <v>1101</v>
      </c>
      <c r="C10" s="33" t="s">
        <v>261</v>
      </c>
      <c r="D10" s="30"/>
      <c r="E10" s="34">
        <f>20*9500</f>
        <v>190000</v>
      </c>
      <c r="F10" s="78">
        <f>20*9500</f>
        <v>190000</v>
      </c>
      <c r="G10" s="39">
        <f>9500*14</f>
        <v>133000</v>
      </c>
      <c r="H10" s="49">
        <v>136962</v>
      </c>
    </row>
    <row r="11" spans="1:8">
      <c r="B11" s="1">
        <v>1102</v>
      </c>
      <c r="C11" s="109" t="s">
        <v>10</v>
      </c>
      <c r="D11" s="30"/>
      <c r="E11" s="34">
        <f>20*10000</f>
        <v>200000</v>
      </c>
      <c r="F11" s="78">
        <f>20*10000</f>
        <v>200000</v>
      </c>
      <c r="G11" s="39">
        <f>10000*14</f>
        <v>140000</v>
      </c>
      <c r="H11" s="49">
        <v>145432</v>
      </c>
    </row>
    <row r="12" spans="1:8">
      <c r="B12" s="1"/>
      <c r="C12" s="61"/>
      <c r="D12" s="30"/>
      <c r="E12" s="34"/>
      <c r="F12" s="78"/>
    </row>
    <row r="13" spans="1:8">
      <c r="B13" s="1"/>
      <c r="C13" s="91" t="s">
        <v>116</v>
      </c>
      <c r="D13" s="30"/>
      <c r="E13" s="34"/>
      <c r="F13" s="78"/>
    </row>
    <row r="14" spans="1:8">
      <c r="B14" s="1"/>
      <c r="C14" s="91"/>
      <c r="D14" s="30"/>
      <c r="E14" s="34"/>
      <c r="F14" s="78"/>
    </row>
    <row r="15" spans="1:8">
      <c r="A15" s="33">
        <v>1200</v>
      </c>
      <c r="B15" s="1"/>
      <c r="C15" s="92" t="s">
        <v>11</v>
      </c>
      <c r="D15" s="30">
        <f>E16+E17+E18</f>
        <v>4699818</v>
      </c>
      <c r="E15" s="34"/>
      <c r="F15" s="78"/>
    </row>
    <row r="16" spans="1:8">
      <c r="B16" s="1">
        <v>1201</v>
      </c>
      <c r="C16" s="61" t="s">
        <v>261</v>
      </c>
      <c r="D16" s="30"/>
      <c r="E16" s="34">
        <f>208.8*9000</f>
        <v>1879200</v>
      </c>
      <c r="F16" s="78">
        <f>176.4*9000</f>
        <v>1587600</v>
      </c>
      <c r="G16" s="39">
        <f>9500*(220.02+1.25)</f>
        <v>2102065</v>
      </c>
      <c r="H16" s="49">
        <v>2458661.25</v>
      </c>
    </row>
    <row r="17" spans="1:8">
      <c r="B17" s="1">
        <v>1202</v>
      </c>
      <c r="C17" s="93" t="s">
        <v>262</v>
      </c>
      <c r="D17" s="63"/>
      <c r="E17" s="64">
        <f>9500*208.8</f>
        <v>1983600</v>
      </c>
      <c r="F17" s="77">
        <f>9500*208.8</f>
        <v>1983600</v>
      </c>
      <c r="G17" s="39">
        <f>10000*(220.02+1.25)</f>
        <v>2212700</v>
      </c>
      <c r="H17" s="49">
        <v>1699120</v>
      </c>
    </row>
    <row r="18" spans="1:8">
      <c r="B18" s="1">
        <v>1203</v>
      </c>
      <c r="C18" s="33" t="s">
        <v>255</v>
      </c>
      <c r="D18" s="30"/>
      <c r="E18" s="51">
        <f>F75</f>
        <v>837018</v>
      </c>
      <c r="F18" s="77">
        <v>349959.92</v>
      </c>
    </row>
    <row r="19" spans="1:8">
      <c r="B19" s="1"/>
      <c r="C19" s="94"/>
      <c r="D19" s="60"/>
      <c r="E19" s="34"/>
      <c r="F19" s="78"/>
    </row>
    <row r="20" spans="1:8">
      <c r="A20" s="33">
        <v>1300</v>
      </c>
      <c r="B20" s="1"/>
      <c r="C20" s="92" t="s">
        <v>12</v>
      </c>
      <c r="D20" s="30">
        <f>E21+E22</f>
        <v>25500</v>
      </c>
      <c r="E20" s="34"/>
      <c r="F20" s="78"/>
    </row>
    <row r="21" spans="1:8">
      <c r="B21" s="1">
        <v>1301</v>
      </c>
      <c r="C21" s="61" t="s">
        <v>9</v>
      </c>
      <c r="D21" s="30"/>
      <c r="E21" s="34">
        <f>8500*1.25</f>
        <v>10625</v>
      </c>
      <c r="F21" s="78">
        <f>8000*1.25</f>
        <v>10000</v>
      </c>
      <c r="G21" s="38">
        <v>0</v>
      </c>
      <c r="H21" s="43">
        <v>0</v>
      </c>
    </row>
    <row r="22" spans="1:8">
      <c r="B22" s="1">
        <v>1302</v>
      </c>
      <c r="C22" s="93" t="s">
        <v>10</v>
      </c>
      <c r="D22" s="30"/>
      <c r="E22" s="34">
        <f>8500*1.75</f>
        <v>14875</v>
      </c>
      <c r="F22" s="78">
        <f>8000*1.25</f>
        <v>10000</v>
      </c>
      <c r="G22" s="38">
        <v>0</v>
      </c>
      <c r="H22" s="43">
        <v>0</v>
      </c>
    </row>
    <row r="23" spans="1:8">
      <c r="D23" s="30"/>
      <c r="E23" s="34"/>
      <c r="F23" s="78"/>
    </row>
    <row r="24" spans="1:8">
      <c r="A24" s="33">
        <v>1400</v>
      </c>
      <c r="B24" s="1"/>
      <c r="C24" s="92" t="s">
        <v>13</v>
      </c>
      <c r="D24" s="30">
        <f>E25+E26</f>
        <v>34000</v>
      </c>
      <c r="E24" s="51"/>
    </row>
    <row r="25" spans="1:8">
      <c r="B25" s="1">
        <v>1401</v>
      </c>
      <c r="C25" s="61" t="s">
        <v>9</v>
      </c>
      <c r="D25" s="30"/>
      <c r="E25" s="34">
        <f>8500*2</f>
        <v>17000</v>
      </c>
      <c r="F25" s="78">
        <f>8000*2</f>
        <v>16000</v>
      </c>
      <c r="G25" s="38">
        <v>0</v>
      </c>
      <c r="H25" s="43">
        <v>0</v>
      </c>
    </row>
    <row r="26" spans="1:8">
      <c r="B26" s="1">
        <v>1402</v>
      </c>
      <c r="C26" s="93" t="s">
        <v>10</v>
      </c>
      <c r="D26" s="30"/>
      <c r="E26" s="34">
        <f>8500*2</f>
        <v>17000</v>
      </c>
      <c r="F26" s="78">
        <f>8000*2</f>
        <v>16000</v>
      </c>
      <c r="G26" s="38">
        <v>0</v>
      </c>
      <c r="H26" s="43">
        <v>0</v>
      </c>
    </row>
    <row r="27" spans="1:8">
      <c r="B27" s="1"/>
      <c r="C27" s="61"/>
      <c r="D27" s="30"/>
      <c r="E27" s="34"/>
      <c r="F27" s="78"/>
    </row>
    <row r="28" spans="1:8">
      <c r="A28" s="102" t="s">
        <v>16</v>
      </c>
      <c r="B28" s="10"/>
      <c r="C28" s="10"/>
      <c r="D28" s="10"/>
      <c r="E28" s="34"/>
      <c r="F28" s="78"/>
    </row>
    <row r="29" spans="1:8">
      <c r="D29" s="19"/>
      <c r="E29" s="34"/>
      <c r="F29" s="78"/>
    </row>
    <row r="30" spans="1:8">
      <c r="A30" s="33">
        <v>1500</v>
      </c>
      <c r="B30" s="1"/>
      <c r="C30" s="92" t="s">
        <v>14</v>
      </c>
      <c r="D30" s="30">
        <f>E31+E32</f>
        <v>0</v>
      </c>
      <c r="E30" s="34"/>
      <c r="F30" s="78"/>
    </row>
    <row r="31" spans="1:8">
      <c r="B31" s="1">
        <v>1501</v>
      </c>
      <c r="C31" s="61" t="s">
        <v>3</v>
      </c>
      <c r="D31" s="30"/>
      <c r="E31" s="34"/>
      <c r="F31" s="78"/>
    </row>
    <row r="32" spans="1:8">
      <c r="B32" s="1">
        <v>1529</v>
      </c>
      <c r="C32" s="61" t="s">
        <v>4</v>
      </c>
      <c r="D32" s="30"/>
      <c r="E32" s="34"/>
      <c r="F32" s="78"/>
    </row>
    <row r="33" spans="1:8">
      <c r="C33" s="61"/>
      <c r="D33" s="30"/>
      <c r="E33" s="34"/>
      <c r="F33" s="78"/>
    </row>
    <row r="34" spans="1:8">
      <c r="A34" s="33">
        <v>1600</v>
      </c>
      <c r="B34" s="1"/>
      <c r="C34" s="92" t="s">
        <v>5</v>
      </c>
      <c r="D34" s="30">
        <f>E35+E36</f>
        <v>4800</v>
      </c>
      <c r="E34" s="34"/>
      <c r="F34" s="78"/>
    </row>
    <row r="35" spans="1:8">
      <c r="B35" s="1">
        <v>1601</v>
      </c>
      <c r="C35" s="61" t="s">
        <v>6</v>
      </c>
      <c r="D35" s="30"/>
      <c r="E35" s="34">
        <f>12*400</f>
        <v>4800</v>
      </c>
      <c r="F35" s="78">
        <f>12*400</f>
        <v>4800</v>
      </c>
      <c r="G35" s="38">
        <v>20000</v>
      </c>
      <c r="H35" s="49">
        <v>336.9</v>
      </c>
    </row>
    <row r="36" spans="1:8">
      <c r="B36" s="1">
        <v>1629</v>
      </c>
      <c r="C36" s="61" t="s">
        <v>15</v>
      </c>
      <c r="D36" s="30"/>
      <c r="E36" s="34"/>
      <c r="F36" s="78"/>
    </row>
    <row r="37" spans="1:8">
      <c r="B37" s="21"/>
      <c r="C37" s="21"/>
      <c r="D37" s="21"/>
      <c r="E37" s="65"/>
      <c r="F37" s="80"/>
    </row>
    <row r="38" spans="1:8">
      <c r="A38" s="33">
        <v>1700</v>
      </c>
      <c r="B38" s="1"/>
      <c r="C38" s="92" t="s">
        <v>18</v>
      </c>
      <c r="D38" s="30">
        <f>SUM(E39:E43)</f>
        <v>1500</v>
      </c>
      <c r="E38" s="34"/>
      <c r="F38" s="78"/>
    </row>
    <row r="39" spans="1:8">
      <c r="B39" s="8">
        <v>1771</v>
      </c>
      <c r="C39" s="93" t="s">
        <v>17</v>
      </c>
      <c r="D39" s="63"/>
      <c r="E39" s="64">
        <f>150000*0.01</f>
        <v>1500</v>
      </c>
      <c r="F39" s="79">
        <f>150000*0.01</f>
        <v>1500</v>
      </c>
      <c r="G39" s="38">
        <v>0</v>
      </c>
      <c r="H39" s="43">
        <v>0</v>
      </c>
    </row>
    <row r="40" spans="1:8">
      <c r="B40" s="1">
        <v>1772</v>
      </c>
      <c r="C40" s="61" t="s">
        <v>19</v>
      </c>
      <c r="D40" s="30"/>
      <c r="E40" s="34">
        <v>0</v>
      </c>
      <c r="F40" s="78">
        <v>0</v>
      </c>
      <c r="G40" s="38">
        <v>0</v>
      </c>
      <c r="H40" s="43">
        <v>0</v>
      </c>
    </row>
    <row r="41" spans="1:8">
      <c r="B41" s="1">
        <v>1773</v>
      </c>
      <c r="C41" s="61" t="s">
        <v>57</v>
      </c>
      <c r="D41" s="19"/>
      <c r="E41" s="34">
        <v>0</v>
      </c>
      <c r="F41" s="78">
        <v>337000</v>
      </c>
      <c r="G41" s="38">
        <v>0</v>
      </c>
      <c r="H41" s="43">
        <v>0</v>
      </c>
    </row>
    <row r="42" spans="1:8">
      <c r="B42" s="1">
        <v>1774</v>
      </c>
      <c r="C42" s="61" t="s">
        <v>14</v>
      </c>
      <c r="D42" s="30"/>
      <c r="E42" s="34">
        <v>0</v>
      </c>
      <c r="F42" s="78">
        <v>0</v>
      </c>
      <c r="G42" s="38">
        <v>0</v>
      </c>
      <c r="H42" s="43">
        <v>0</v>
      </c>
    </row>
    <row r="43" spans="1:8">
      <c r="B43" s="1">
        <v>1775</v>
      </c>
      <c r="C43" s="61" t="s">
        <v>214</v>
      </c>
      <c r="D43" s="30"/>
      <c r="E43" s="34">
        <v>0</v>
      </c>
      <c r="F43" s="78">
        <v>200</v>
      </c>
      <c r="G43" s="38">
        <v>0</v>
      </c>
      <c r="H43" s="43">
        <v>0</v>
      </c>
    </row>
    <row r="44" spans="1:8">
      <c r="B44" s="1"/>
      <c r="C44" s="61"/>
      <c r="D44" s="30"/>
      <c r="E44" s="34"/>
      <c r="F44" s="78"/>
    </row>
    <row r="45" spans="1:8">
      <c r="A45" s="61">
        <v>1800</v>
      </c>
      <c r="B45" s="9"/>
      <c r="C45" s="92" t="s">
        <v>58</v>
      </c>
      <c r="D45" s="30">
        <f>E46+E47</f>
        <v>35000</v>
      </c>
      <c r="E45" s="34"/>
      <c r="F45" s="78"/>
    </row>
    <row r="46" spans="1:8">
      <c r="B46" s="1">
        <v>1829</v>
      </c>
      <c r="C46" s="61" t="s">
        <v>137</v>
      </c>
      <c r="D46" s="30"/>
      <c r="E46" s="34"/>
      <c r="F46" s="78"/>
      <c r="G46" s="38">
        <v>0</v>
      </c>
      <c r="H46" s="43">
        <v>0</v>
      </c>
    </row>
    <row r="47" spans="1:8">
      <c r="B47" s="1">
        <v>1840</v>
      </c>
      <c r="C47" s="61" t="s">
        <v>236</v>
      </c>
      <c r="D47" s="30"/>
      <c r="E47" s="34">
        <v>35000</v>
      </c>
      <c r="F47" s="78"/>
    </row>
    <row r="48" spans="1:8" ht="16" thickBot="1">
      <c r="A48" s="95"/>
      <c r="B48" s="13"/>
      <c r="C48" s="96"/>
      <c r="D48" s="66"/>
      <c r="E48" s="34"/>
      <c r="F48" s="78"/>
    </row>
    <row r="49" spans="1:8">
      <c r="B49" s="1"/>
      <c r="C49" s="92" t="s">
        <v>62</v>
      </c>
      <c r="D49" s="30">
        <f>D9+D30+D34+D38+D45+D4</f>
        <v>601300</v>
      </c>
      <c r="E49" s="34"/>
      <c r="F49" s="78">
        <f>SUM(F30:F46)+F10+F11</f>
        <v>733500</v>
      </c>
    </row>
    <row r="50" spans="1:8">
      <c r="B50" s="1"/>
      <c r="C50" s="92" t="s">
        <v>116</v>
      </c>
      <c r="D50" s="30">
        <f>D15+D20+D24</f>
        <v>4759318</v>
      </c>
      <c r="E50" s="34"/>
      <c r="F50" s="78">
        <f>SUM(F15:F26)</f>
        <v>3973159.92</v>
      </c>
    </row>
    <row r="51" spans="1:8">
      <c r="B51" s="1"/>
      <c r="C51" s="61"/>
      <c r="D51" s="30"/>
      <c r="E51" s="34"/>
      <c r="F51" s="78"/>
    </row>
    <row r="52" spans="1:8">
      <c r="A52" s="102" t="s">
        <v>95</v>
      </c>
      <c r="B52" s="10"/>
      <c r="C52" s="10"/>
      <c r="D52" s="10"/>
      <c r="E52" s="34"/>
      <c r="F52" s="78"/>
    </row>
    <row r="53" spans="1:8">
      <c r="B53" s="1"/>
      <c r="C53" s="61"/>
      <c r="D53" s="30"/>
      <c r="E53" s="34"/>
      <c r="F53" s="78"/>
    </row>
    <row r="54" spans="1:8">
      <c r="A54" s="33">
        <v>3000</v>
      </c>
      <c r="B54" s="1"/>
      <c r="C54" s="92" t="s">
        <v>21</v>
      </c>
      <c r="D54" s="30">
        <f>E55+E56</f>
        <v>0</v>
      </c>
      <c r="E54" s="67"/>
      <c r="F54" s="81"/>
    </row>
    <row r="55" spans="1:8">
      <c r="B55">
        <v>3001</v>
      </c>
      <c r="C55" s="33" t="s">
        <v>268</v>
      </c>
      <c r="D55" s="19"/>
      <c r="E55" s="51">
        <v>0</v>
      </c>
      <c r="F55" s="77">
        <f>100*77.52</f>
        <v>7752</v>
      </c>
      <c r="G55" s="38">
        <v>7752</v>
      </c>
      <c r="H55" s="43">
        <v>0</v>
      </c>
    </row>
    <row r="56" spans="1:8">
      <c r="B56">
        <v>3029</v>
      </c>
      <c r="C56" s="33" t="s">
        <v>22</v>
      </c>
      <c r="D56" s="19"/>
      <c r="E56" s="51">
        <v>0</v>
      </c>
      <c r="F56" s="77">
        <v>0</v>
      </c>
    </row>
    <row r="57" spans="1:8">
      <c r="D57" s="19"/>
      <c r="E57" s="51"/>
    </row>
    <row r="58" spans="1:8">
      <c r="A58" s="33">
        <v>3100</v>
      </c>
      <c r="C58" s="62" t="s">
        <v>96</v>
      </c>
      <c r="D58" s="19">
        <f>E59+E60+D62</f>
        <v>25000</v>
      </c>
      <c r="E58" s="51"/>
    </row>
    <row r="59" spans="1:8">
      <c r="B59">
        <v>3101</v>
      </c>
      <c r="C59" s="33" t="s">
        <v>23</v>
      </c>
      <c r="D59" s="19"/>
      <c r="E59" s="51">
        <f>25000</f>
        <v>25000</v>
      </c>
      <c r="F59" s="77">
        <f>40000</f>
        <v>40000</v>
      </c>
      <c r="G59" s="38">
        <v>0</v>
      </c>
      <c r="H59" s="43">
        <v>0</v>
      </c>
    </row>
    <row r="60" spans="1:8">
      <c r="B60">
        <v>3102</v>
      </c>
      <c r="C60" s="33" t="s">
        <v>141</v>
      </c>
      <c r="D60" s="19"/>
      <c r="E60" s="51">
        <v>0</v>
      </c>
      <c r="F60" s="77">
        <v>0</v>
      </c>
      <c r="G60" s="38">
        <v>0</v>
      </c>
      <c r="H60" s="43">
        <v>0</v>
      </c>
    </row>
    <row r="61" spans="1:8">
      <c r="B61">
        <v>3103</v>
      </c>
      <c r="C61" s="33" t="s">
        <v>142</v>
      </c>
      <c r="D61" s="19"/>
      <c r="E61" s="51"/>
    </row>
    <row r="62" spans="1:8">
      <c r="B62">
        <v>3129</v>
      </c>
      <c r="C62" s="33" t="s">
        <v>56</v>
      </c>
      <c r="D62" s="19"/>
      <c r="E62" s="51">
        <v>0</v>
      </c>
      <c r="F62" s="77">
        <v>0</v>
      </c>
      <c r="G62" s="38">
        <v>0</v>
      </c>
      <c r="H62" s="43">
        <v>0</v>
      </c>
    </row>
    <row r="63" spans="1:8">
      <c r="D63" s="19"/>
      <c r="E63" s="51"/>
    </row>
    <row r="64" spans="1:8">
      <c r="A64" s="33">
        <v>3200</v>
      </c>
      <c r="C64" s="62" t="s">
        <v>24</v>
      </c>
      <c r="D64" s="19">
        <f>E65</f>
        <v>0</v>
      </c>
      <c r="E64" s="51"/>
    </row>
    <row r="65" spans="1:8">
      <c r="B65">
        <v>3201</v>
      </c>
      <c r="C65" s="97" t="s">
        <v>25</v>
      </c>
      <c r="D65" s="19"/>
      <c r="E65" s="51">
        <v>0</v>
      </c>
      <c r="F65" s="77">
        <v>0</v>
      </c>
      <c r="G65" s="38">
        <v>0</v>
      </c>
      <c r="H65" s="43">
        <v>0</v>
      </c>
    </row>
    <row r="66" spans="1:8">
      <c r="B66">
        <v>3229</v>
      </c>
      <c r="C66" s="33" t="s">
        <v>55</v>
      </c>
      <c r="D66" s="19"/>
      <c r="E66" s="51">
        <v>0</v>
      </c>
      <c r="F66" s="77">
        <v>0</v>
      </c>
      <c r="G66" s="38">
        <v>0</v>
      </c>
      <c r="H66" s="43">
        <v>0</v>
      </c>
    </row>
    <row r="67" spans="1:8">
      <c r="D67" s="19"/>
      <c r="E67" s="51"/>
    </row>
    <row r="68" spans="1:8">
      <c r="A68" s="33">
        <v>3300</v>
      </c>
      <c r="C68" s="33" t="s">
        <v>94</v>
      </c>
      <c r="D68" s="19">
        <v>-65000</v>
      </c>
      <c r="E68" s="51"/>
      <c r="F68" s="77">
        <v>-54000</v>
      </c>
    </row>
    <row r="69" spans="1:8">
      <c r="A69" s="102" t="s">
        <v>26</v>
      </c>
      <c r="B69" s="10"/>
      <c r="C69" s="10"/>
      <c r="D69" s="10"/>
      <c r="E69" s="51"/>
    </row>
    <row r="70" spans="1:8">
      <c r="D70" s="19"/>
      <c r="E70" s="51"/>
    </row>
    <row r="71" spans="1:8">
      <c r="A71" s="33">
        <v>4000</v>
      </c>
      <c r="C71" s="62" t="s">
        <v>27</v>
      </c>
      <c r="D71" s="19">
        <f>E72+E73+E75+E74</f>
        <v>4802400</v>
      </c>
      <c r="E71" s="51"/>
    </row>
    <row r="72" spans="1:8">
      <c r="B72">
        <v>4001</v>
      </c>
      <c r="C72" s="33" t="s">
        <v>9</v>
      </c>
      <c r="D72" s="19"/>
      <c r="E72" s="51">
        <f>208.8*9000</f>
        <v>1879200</v>
      </c>
      <c r="F72" s="77">
        <f>176.4*9000</f>
        <v>1587600</v>
      </c>
      <c r="G72" s="39">
        <f>-19500*(160.62+1.25)</f>
        <v>-3156465</v>
      </c>
    </row>
    <row r="73" spans="1:8">
      <c r="B73">
        <v>4002</v>
      </c>
      <c r="C73" s="33" t="s">
        <v>256</v>
      </c>
      <c r="D73" s="19"/>
      <c r="E73" s="51">
        <f>5000*208.8</f>
        <v>1044000</v>
      </c>
      <c r="F73" s="77">
        <f>9500*208.8</f>
        <v>1983600</v>
      </c>
      <c r="G73" s="39">
        <f>-19500*59.4</f>
        <v>-1158300</v>
      </c>
    </row>
    <row r="74" spans="1:8">
      <c r="B74">
        <v>4003</v>
      </c>
      <c r="C74" s="33" t="s">
        <v>257</v>
      </c>
      <c r="E74" s="36">
        <f>4500*208.8</f>
        <v>939600</v>
      </c>
    </row>
    <row r="75" spans="1:8">
      <c r="B75">
        <v>4004</v>
      </c>
      <c r="C75" s="33" t="s">
        <v>258</v>
      </c>
      <c r="D75" s="19"/>
      <c r="E75" s="51">
        <f>(9500-5000)*208.8</f>
        <v>939600</v>
      </c>
      <c r="F75" s="77">
        <f>(9806-61-5000)*176.4</f>
        <v>837018</v>
      </c>
    </row>
    <row r="76" spans="1:8">
      <c r="D76" s="19"/>
      <c r="E76" s="51"/>
    </row>
    <row r="77" spans="1:8">
      <c r="A77" s="33">
        <v>4100</v>
      </c>
      <c r="C77" s="62" t="s">
        <v>29</v>
      </c>
      <c r="D77" s="19">
        <f>E78+E79+E80</f>
        <v>30100</v>
      </c>
      <c r="E77" s="51"/>
    </row>
    <row r="78" spans="1:8">
      <c r="B78">
        <v>4101</v>
      </c>
      <c r="C78" s="33" t="s">
        <v>9</v>
      </c>
      <c r="D78" s="19"/>
      <c r="E78" s="51">
        <f>8500*1.75</f>
        <v>14875</v>
      </c>
      <c r="F78" s="77">
        <f>8000*1.25</f>
        <v>10000</v>
      </c>
    </row>
    <row r="79" spans="1:8">
      <c r="B79">
        <v>4102</v>
      </c>
      <c r="C79" s="33" t="s">
        <v>10</v>
      </c>
      <c r="D79" s="19"/>
      <c r="E79" s="51">
        <f>8500*1.75</f>
        <v>14875</v>
      </c>
      <c r="F79" s="77">
        <f>8000*1.25</f>
        <v>10000</v>
      </c>
    </row>
    <row r="80" spans="1:8">
      <c r="B80">
        <v>4103</v>
      </c>
      <c r="C80" s="33" t="s">
        <v>196</v>
      </c>
      <c r="D80" s="19"/>
      <c r="E80" s="51">
        <f>200*1.75</f>
        <v>350</v>
      </c>
      <c r="F80" s="77">
        <f>200*1.25</f>
        <v>250</v>
      </c>
      <c r="G80" s="38">
        <v>0</v>
      </c>
    </row>
    <row r="81" spans="1:14">
      <c r="D81" s="19"/>
      <c r="E81" s="51"/>
    </row>
    <row r="82" spans="1:14">
      <c r="A82" s="33">
        <v>4110</v>
      </c>
      <c r="C82" s="62" t="s">
        <v>31</v>
      </c>
      <c r="D82" s="19">
        <f>E83+E84</f>
        <v>34000</v>
      </c>
      <c r="E82" s="51"/>
    </row>
    <row r="83" spans="1:14">
      <c r="B83">
        <v>4111</v>
      </c>
      <c r="C83" s="33" t="s">
        <v>9</v>
      </c>
      <c r="D83" s="19"/>
      <c r="E83" s="51">
        <f>8500*2</f>
        <v>17000</v>
      </c>
      <c r="F83" s="77">
        <f>8000*2</f>
        <v>16000</v>
      </c>
      <c r="G83" s="52">
        <v>25000</v>
      </c>
      <c r="H83" s="53">
        <v>23764.5</v>
      </c>
    </row>
    <row r="84" spans="1:14">
      <c r="B84">
        <v>4112</v>
      </c>
      <c r="C84" s="33" t="s">
        <v>10</v>
      </c>
      <c r="D84" s="19"/>
      <c r="E84" s="51">
        <f>8500*2</f>
        <v>17000</v>
      </c>
      <c r="F84" s="77">
        <f>8000*2</f>
        <v>16000</v>
      </c>
      <c r="G84" s="52"/>
      <c r="H84" s="53"/>
    </row>
    <row r="85" spans="1:14">
      <c r="D85" s="19"/>
      <c r="E85" s="51"/>
    </row>
    <row r="86" spans="1:14">
      <c r="A86" s="10" t="s">
        <v>32</v>
      </c>
      <c r="B86" s="108"/>
      <c r="C86" s="108"/>
      <c r="D86" s="108"/>
      <c r="E86" s="51"/>
    </row>
    <row r="87" spans="1:14">
      <c r="D87" s="19"/>
      <c r="E87" s="51"/>
    </row>
    <row r="88" spans="1:14">
      <c r="A88" s="33">
        <v>5000</v>
      </c>
      <c r="C88" s="62" t="s">
        <v>33</v>
      </c>
      <c r="D88" s="19">
        <f>SUM(E89:E100)</f>
        <v>239180</v>
      </c>
      <c r="E88" s="51"/>
      <c r="M88" t="s">
        <v>32</v>
      </c>
      <c r="N88" s="20">
        <f>D88</f>
        <v>239180</v>
      </c>
    </row>
    <row r="89" spans="1:14">
      <c r="B89">
        <v>5001</v>
      </c>
      <c r="C89" s="33" t="s">
        <v>34</v>
      </c>
      <c r="D89" s="19"/>
      <c r="E89" s="51">
        <v>26000</v>
      </c>
      <c r="F89" s="77">
        <v>24000</v>
      </c>
      <c r="G89" s="39">
        <v>30000</v>
      </c>
      <c r="H89" s="49">
        <v>16976.939999999999</v>
      </c>
      <c r="M89" t="s">
        <v>112</v>
      </c>
      <c r="N89" s="20">
        <f>D104+D113+D124+D127</f>
        <v>61735</v>
      </c>
    </row>
    <row r="90" spans="1:14">
      <c r="B90">
        <v>5002</v>
      </c>
      <c r="C90" s="61" t="s">
        <v>35</v>
      </c>
      <c r="D90" s="19"/>
      <c r="E90" s="51">
        <v>4800</v>
      </c>
      <c r="F90" s="77">
        <v>4800</v>
      </c>
      <c r="G90" s="39">
        <v>3500</v>
      </c>
      <c r="H90" s="49">
        <v>3231.3</v>
      </c>
      <c r="M90" t="s">
        <v>113</v>
      </c>
      <c r="N90" s="20">
        <f>D133</f>
        <v>40200</v>
      </c>
    </row>
    <row r="91" spans="1:14">
      <c r="B91">
        <v>5003</v>
      </c>
      <c r="C91" s="33" t="s">
        <v>36</v>
      </c>
      <c r="D91" s="19"/>
      <c r="E91" s="51">
        <v>96000</v>
      </c>
      <c r="F91" s="77">
        <v>96000</v>
      </c>
      <c r="G91" s="38">
        <v>80640</v>
      </c>
      <c r="H91" s="43">
        <v>61840.46</v>
      </c>
      <c r="M91" t="s">
        <v>71</v>
      </c>
      <c r="N91" s="20">
        <f>D141</f>
        <v>35300</v>
      </c>
    </row>
    <row r="92" spans="1:14">
      <c r="B92">
        <v>5004</v>
      </c>
      <c r="C92" s="33" t="s">
        <v>107</v>
      </c>
      <c r="D92" s="19"/>
      <c r="E92" s="51">
        <v>33000</v>
      </c>
      <c r="F92" s="77">
        <v>33000</v>
      </c>
      <c r="G92" s="39">
        <f>(700*3)*12</f>
        <v>25200</v>
      </c>
      <c r="H92" s="49">
        <v>22263.45</v>
      </c>
      <c r="M92" t="s">
        <v>114</v>
      </c>
      <c r="N92" s="20">
        <f>D149</f>
        <v>35400</v>
      </c>
    </row>
    <row r="93" spans="1:14">
      <c r="B93">
        <v>5005</v>
      </c>
      <c r="C93" s="33" t="s">
        <v>37</v>
      </c>
      <c r="D93" s="19"/>
      <c r="E93" s="51">
        <f>(14*40*18)</f>
        <v>10080</v>
      </c>
      <c r="F93" s="77">
        <f>(14*40*18)</f>
        <v>10080</v>
      </c>
      <c r="G93" s="38">
        <v>5520</v>
      </c>
      <c r="H93" s="49">
        <v>1300</v>
      </c>
      <c r="M93" t="s">
        <v>115</v>
      </c>
      <c r="N93" s="20">
        <f>D176</f>
        <v>47581</v>
      </c>
    </row>
    <row r="94" spans="1:14">
      <c r="B94">
        <v>5006</v>
      </c>
      <c r="C94" s="33" t="s">
        <v>108</v>
      </c>
      <c r="D94" s="19"/>
      <c r="E94" s="51">
        <v>8800</v>
      </c>
      <c r="F94" s="77">
        <v>8800</v>
      </c>
      <c r="G94" s="38">
        <v>9600</v>
      </c>
      <c r="H94" s="43">
        <v>6600</v>
      </c>
    </row>
    <row r="95" spans="1:14">
      <c r="B95">
        <v>5007</v>
      </c>
      <c r="C95" s="33" t="s">
        <v>38</v>
      </c>
      <c r="D95" s="19"/>
      <c r="E95" s="51">
        <f>30*14*10</f>
        <v>4200</v>
      </c>
      <c r="F95" s="77">
        <f>30*15*10</f>
        <v>4500</v>
      </c>
      <c r="G95" s="38">
        <v>5000</v>
      </c>
      <c r="H95" s="43">
        <v>0</v>
      </c>
    </row>
    <row r="96" spans="1:14">
      <c r="B96">
        <v>5008</v>
      </c>
      <c r="C96" s="33" t="s">
        <v>39</v>
      </c>
      <c r="D96" s="19"/>
      <c r="E96" s="51">
        <v>6000</v>
      </c>
      <c r="F96" s="77">
        <v>4800</v>
      </c>
      <c r="G96" s="38">
        <v>0</v>
      </c>
      <c r="H96" s="43">
        <v>0</v>
      </c>
    </row>
    <row r="97" spans="1:8">
      <c r="B97">
        <v>5009</v>
      </c>
      <c r="C97" s="33" t="s">
        <v>43</v>
      </c>
      <c r="D97" s="19"/>
      <c r="E97" s="51">
        <v>3600</v>
      </c>
      <c r="F97" s="77">
        <v>1200</v>
      </c>
      <c r="G97" s="38">
        <v>0</v>
      </c>
      <c r="H97" s="43">
        <v>0</v>
      </c>
    </row>
    <row r="98" spans="1:8">
      <c r="B98">
        <v>5010</v>
      </c>
      <c r="C98" s="61" t="s">
        <v>105</v>
      </c>
      <c r="D98" s="19"/>
      <c r="E98" s="51">
        <v>38000</v>
      </c>
      <c r="F98" s="77">
        <v>36000</v>
      </c>
      <c r="G98" s="38">
        <v>26500</v>
      </c>
      <c r="H98" s="43">
        <v>20159.669999999998</v>
      </c>
    </row>
    <row r="99" spans="1:8">
      <c r="B99">
        <v>5011</v>
      </c>
      <c r="C99" s="61" t="s">
        <v>106</v>
      </c>
      <c r="D99" s="19"/>
      <c r="E99" s="51">
        <v>7500</v>
      </c>
      <c r="F99" s="77">
        <v>7500</v>
      </c>
      <c r="G99" s="38">
        <v>4504</v>
      </c>
      <c r="H99" s="49">
        <v>3650</v>
      </c>
    </row>
    <row r="100" spans="1:8">
      <c r="B100">
        <v>5029</v>
      </c>
      <c r="C100" s="33" t="s">
        <v>54</v>
      </c>
      <c r="D100" s="19"/>
      <c r="E100" s="51">
        <v>1200</v>
      </c>
      <c r="F100" s="77">
        <v>1200</v>
      </c>
      <c r="G100" s="38">
        <v>0</v>
      </c>
      <c r="H100" s="43">
        <v>0</v>
      </c>
    </row>
    <row r="101" spans="1:8">
      <c r="D101" s="19"/>
      <c r="E101" s="51"/>
    </row>
    <row r="102" spans="1:8">
      <c r="A102" s="102" t="s">
        <v>63</v>
      </c>
      <c r="B102" s="10"/>
      <c r="C102" s="10"/>
      <c r="D102" s="107"/>
      <c r="E102" s="51"/>
    </row>
    <row r="103" spans="1:8">
      <c r="D103" s="19"/>
      <c r="E103" s="51"/>
    </row>
    <row r="104" spans="1:8">
      <c r="A104" s="33">
        <v>6000</v>
      </c>
      <c r="C104" s="62" t="s">
        <v>60</v>
      </c>
      <c r="D104" s="19">
        <f>SUM(E105:E111)</f>
        <v>49320</v>
      </c>
      <c r="E104" s="51"/>
    </row>
    <row r="105" spans="1:8">
      <c r="B105">
        <v>6001</v>
      </c>
      <c r="C105" s="33" t="s">
        <v>40</v>
      </c>
      <c r="D105" s="19"/>
      <c r="E105" s="51">
        <f>12*860</f>
        <v>10320</v>
      </c>
      <c r="F105" s="77">
        <f>12*800</f>
        <v>9600</v>
      </c>
      <c r="G105" s="38">
        <v>1200</v>
      </c>
      <c r="H105" s="49">
        <v>816.47</v>
      </c>
    </row>
    <row r="106" spans="1:8">
      <c r="B106">
        <v>6002</v>
      </c>
      <c r="C106" s="33" t="s">
        <v>110</v>
      </c>
      <c r="D106" s="19"/>
      <c r="E106" s="51">
        <f>12*2250</f>
        <v>27000</v>
      </c>
      <c r="F106" s="77">
        <f>12*2000</f>
        <v>24000</v>
      </c>
      <c r="G106" s="38">
        <v>19300</v>
      </c>
      <c r="H106" s="43">
        <v>12607.92</v>
      </c>
    </row>
    <row r="107" spans="1:8">
      <c r="B107">
        <v>6003</v>
      </c>
      <c r="C107" s="33" t="s">
        <v>41</v>
      </c>
      <c r="D107" s="19"/>
      <c r="E107" s="51">
        <f>100*12</f>
        <v>1200</v>
      </c>
      <c r="F107" s="77">
        <f>100*12</f>
        <v>1200</v>
      </c>
      <c r="G107" s="38">
        <v>1100</v>
      </c>
      <c r="H107" s="49">
        <v>232.65</v>
      </c>
    </row>
    <row r="108" spans="1:8">
      <c r="B108">
        <v>6004</v>
      </c>
      <c r="C108" s="33" t="s">
        <v>42</v>
      </c>
      <c r="D108" s="19"/>
      <c r="E108" s="51">
        <f>100*12</f>
        <v>1200</v>
      </c>
      <c r="F108" s="77">
        <f>100*12</f>
        <v>1200</v>
      </c>
      <c r="G108" s="38">
        <v>760</v>
      </c>
      <c r="H108" s="43">
        <v>-3774.5499999999997</v>
      </c>
    </row>
    <row r="109" spans="1:8">
      <c r="B109">
        <v>6005</v>
      </c>
      <c r="C109" s="33" t="s">
        <v>46</v>
      </c>
      <c r="D109" s="19"/>
      <c r="E109" s="51">
        <f>400*12</f>
        <v>4800</v>
      </c>
      <c r="F109" s="77">
        <f>400*12</f>
        <v>4800</v>
      </c>
      <c r="G109" s="38">
        <v>0</v>
      </c>
      <c r="H109" s="43">
        <v>0</v>
      </c>
    </row>
    <row r="110" spans="1:8">
      <c r="B110">
        <v>6006</v>
      </c>
      <c r="C110" s="33" t="s">
        <v>70</v>
      </c>
      <c r="D110" s="19"/>
      <c r="E110" s="51">
        <f>2400</f>
        <v>2400</v>
      </c>
      <c r="F110" s="77">
        <f>2400</f>
        <v>2400</v>
      </c>
      <c r="G110" s="38">
        <v>10000</v>
      </c>
      <c r="H110" s="43">
        <v>29740.12</v>
      </c>
    </row>
    <row r="111" spans="1:8">
      <c r="B111">
        <v>6029</v>
      </c>
      <c r="C111" s="33" t="s">
        <v>61</v>
      </c>
      <c r="D111" s="19"/>
      <c r="E111" s="51">
        <f>2400</f>
        <v>2400</v>
      </c>
      <c r="F111" s="77">
        <f>2400</f>
        <v>2400</v>
      </c>
      <c r="G111" s="38">
        <v>1000</v>
      </c>
      <c r="H111" s="43">
        <v>0</v>
      </c>
    </row>
    <row r="112" spans="1:8">
      <c r="D112" s="19"/>
      <c r="E112" s="51"/>
    </row>
    <row r="113" spans="1:8">
      <c r="A113" s="33">
        <v>6100</v>
      </c>
      <c r="C113" s="62" t="s">
        <v>64</v>
      </c>
      <c r="D113" s="19">
        <f>SUM(E114:E121)</f>
        <v>6535</v>
      </c>
      <c r="E113" s="51"/>
    </row>
    <row r="114" spans="1:8">
      <c r="B114" s="2">
        <v>6101</v>
      </c>
      <c r="C114" s="61" t="s">
        <v>48</v>
      </c>
      <c r="D114" s="19"/>
      <c r="E114" s="51">
        <v>25</v>
      </c>
      <c r="F114" s="77">
        <v>25</v>
      </c>
      <c r="G114" s="38">
        <v>25</v>
      </c>
      <c r="H114" s="47">
        <v>25</v>
      </c>
    </row>
    <row r="115" spans="1:8">
      <c r="B115" s="2">
        <v>6102</v>
      </c>
      <c r="C115" s="61" t="s">
        <v>49</v>
      </c>
      <c r="D115" s="19"/>
      <c r="E115" s="51">
        <v>240</v>
      </c>
      <c r="F115" s="77">
        <v>240</v>
      </c>
      <c r="G115" s="38">
        <v>240</v>
      </c>
      <c r="H115" s="47">
        <v>240</v>
      </c>
    </row>
    <row r="116" spans="1:8">
      <c r="B116" s="2">
        <v>6103</v>
      </c>
      <c r="C116" s="61" t="s">
        <v>50</v>
      </c>
      <c r="D116" s="19"/>
      <c r="E116" s="51">
        <v>50</v>
      </c>
      <c r="F116" s="77">
        <v>50</v>
      </c>
      <c r="G116" s="38">
        <v>50</v>
      </c>
      <c r="H116" s="47">
        <v>50</v>
      </c>
    </row>
    <row r="117" spans="1:8">
      <c r="B117" s="2">
        <v>6104</v>
      </c>
      <c r="C117" s="61" t="s">
        <v>51</v>
      </c>
      <c r="D117" s="19"/>
      <c r="E117" s="51">
        <v>120</v>
      </c>
      <c r="F117" s="77">
        <v>120</v>
      </c>
      <c r="G117" s="38">
        <v>120</v>
      </c>
      <c r="H117" s="47">
        <v>120</v>
      </c>
    </row>
    <row r="118" spans="1:8">
      <c r="B118">
        <v>6105</v>
      </c>
      <c r="C118" s="33" t="s">
        <v>267</v>
      </c>
      <c r="D118" s="19"/>
      <c r="E118" s="51">
        <v>0</v>
      </c>
      <c r="F118" s="77">
        <v>2400</v>
      </c>
      <c r="G118" s="38">
        <v>0</v>
      </c>
    </row>
    <row r="119" spans="1:8">
      <c r="B119" s="2">
        <v>6106</v>
      </c>
      <c r="C119" s="61" t="s">
        <v>266</v>
      </c>
      <c r="D119" s="19"/>
      <c r="E119" s="51">
        <v>0</v>
      </c>
      <c r="F119" s="77">
        <v>0</v>
      </c>
      <c r="G119" s="38">
        <v>0</v>
      </c>
    </row>
    <row r="120" spans="1:8">
      <c r="B120" s="2">
        <v>6107</v>
      </c>
      <c r="C120" s="33" t="s">
        <v>59</v>
      </c>
      <c r="D120" s="19"/>
      <c r="E120" s="51">
        <v>5500</v>
      </c>
      <c r="F120" s="77">
        <v>5500</v>
      </c>
      <c r="G120" s="38">
        <v>5000</v>
      </c>
      <c r="H120" s="43">
        <v>0</v>
      </c>
    </row>
    <row r="121" spans="1:8">
      <c r="B121" s="2">
        <v>6129</v>
      </c>
      <c r="C121" s="61" t="s">
        <v>53</v>
      </c>
      <c r="D121" s="19"/>
      <c r="E121" s="51">
        <v>600</v>
      </c>
      <c r="F121" s="77">
        <v>600</v>
      </c>
      <c r="G121" s="38">
        <v>750</v>
      </c>
      <c r="H121" s="43">
        <v>7010</v>
      </c>
    </row>
    <row r="122" spans="1:8">
      <c r="B122" s="2"/>
      <c r="D122" s="19"/>
      <c r="E122" s="51"/>
    </row>
    <row r="123" spans="1:8">
      <c r="C123" s="61"/>
      <c r="D123" s="19"/>
      <c r="E123" s="51"/>
    </row>
    <row r="124" spans="1:8">
      <c r="A124" s="33">
        <v>6200</v>
      </c>
      <c r="C124" s="92" t="s">
        <v>65</v>
      </c>
      <c r="D124" s="19">
        <v>4800</v>
      </c>
      <c r="E124" s="51"/>
    </row>
    <row r="125" spans="1:8">
      <c r="B125" s="2">
        <v>6201</v>
      </c>
      <c r="C125" s="61" t="s">
        <v>66</v>
      </c>
      <c r="D125" s="19"/>
      <c r="E125" s="51">
        <f>12*400</f>
        <v>4800</v>
      </c>
      <c r="F125" s="77">
        <f>12*400</f>
        <v>4800</v>
      </c>
      <c r="G125" s="38">
        <v>0</v>
      </c>
      <c r="H125" s="43">
        <v>0</v>
      </c>
    </row>
    <row r="126" spans="1:8">
      <c r="B126" s="2"/>
      <c r="C126" s="61"/>
      <c r="D126" s="19"/>
      <c r="E126" s="51"/>
    </row>
    <row r="127" spans="1:8">
      <c r="A127" s="33">
        <v>6300</v>
      </c>
      <c r="B127" s="2"/>
      <c r="C127" s="92" t="s">
        <v>67</v>
      </c>
      <c r="D127" s="19">
        <f>SUM(E128:E129)</f>
        <v>1080</v>
      </c>
      <c r="E127" s="51"/>
    </row>
    <row r="128" spans="1:8">
      <c r="B128" s="2">
        <v>6301</v>
      </c>
      <c r="C128" s="61" t="s">
        <v>68</v>
      </c>
      <c r="D128" s="19"/>
      <c r="E128" s="51">
        <v>600</v>
      </c>
      <c r="F128" s="77">
        <v>600</v>
      </c>
      <c r="G128" s="38">
        <v>496</v>
      </c>
      <c r="H128" s="43">
        <v>11</v>
      </c>
    </row>
    <row r="129" spans="1:42">
      <c r="B129" s="2">
        <v>6329</v>
      </c>
      <c r="C129" s="61" t="s">
        <v>69</v>
      </c>
      <c r="D129" s="19"/>
      <c r="E129" s="51">
        <v>480</v>
      </c>
      <c r="F129" s="77">
        <v>480</v>
      </c>
      <c r="G129" s="38">
        <v>1000</v>
      </c>
      <c r="H129" s="43">
        <v>213.49</v>
      </c>
    </row>
    <row r="130" spans="1:42">
      <c r="D130" s="19"/>
      <c r="E130" s="51"/>
    </row>
    <row r="131" spans="1:42">
      <c r="A131" s="102" t="s">
        <v>72</v>
      </c>
      <c r="B131" s="10"/>
      <c r="C131" s="10"/>
      <c r="D131" s="107"/>
      <c r="E131" s="51"/>
    </row>
    <row r="132" spans="1:42">
      <c r="D132" s="19"/>
      <c r="E132" s="51"/>
    </row>
    <row r="133" spans="1:42">
      <c r="A133" s="33">
        <v>7000</v>
      </c>
      <c r="C133" s="62" t="s">
        <v>47</v>
      </c>
      <c r="D133" s="19">
        <f>SUM(E134:E141)</f>
        <v>40200</v>
      </c>
      <c r="E133" s="51"/>
    </row>
    <row r="134" spans="1:42" s="23" customFormat="1">
      <c r="A134" s="33"/>
      <c r="B134">
        <v>7001</v>
      </c>
      <c r="C134" s="98" t="s">
        <v>45</v>
      </c>
      <c r="D134" s="58"/>
      <c r="E134" s="99">
        <f>12*500</f>
        <v>6000</v>
      </c>
      <c r="F134" s="78">
        <f>12*600</f>
        <v>7200</v>
      </c>
      <c r="G134" s="75">
        <v>14500</v>
      </c>
      <c r="H134" s="54">
        <v>12607.92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23" customFormat="1">
      <c r="A135" s="33"/>
      <c r="B135">
        <v>7002</v>
      </c>
      <c r="C135" s="98" t="s">
        <v>111</v>
      </c>
      <c r="D135" s="58"/>
      <c r="E135" s="57">
        <f>12*800</f>
        <v>9600</v>
      </c>
      <c r="F135" s="78">
        <f>12*800</f>
        <v>9600</v>
      </c>
      <c r="G135" s="75"/>
      <c r="H135" s="54"/>
      <c r="AE135"/>
      <c r="AF135"/>
      <c r="AG135"/>
      <c r="AH135"/>
      <c r="AI135"/>
      <c r="AJ135"/>
      <c r="AK135"/>
      <c r="AL135"/>
      <c r="AM135"/>
      <c r="AN135"/>
      <c r="AO135"/>
      <c r="AP135"/>
    </row>
    <row r="136" spans="1:42" s="23" customFormat="1">
      <c r="A136" s="33"/>
      <c r="B136">
        <v>7003</v>
      </c>
      <c r="C136" s="100" t="s">
        <v>233</v>
      </c>
      <c r="D136" s="58"/>
      <c r="E136" s="58">
        <v>18000</v>
      </c>
      <c r="F136" s="77">
        <v>9960</v>
      </c>
      <c r="G136" s="75">
        <v>20000</v>
      </c>
      <c r="H136" s="43"/>
    </row>
    <row r="137" spans="1:42">
      <c r="B137">
        <v>7004</v>
      </c>
      <c r="C137" s="100" t="s">
        <v>80</v>
      </c>
      <c r="D137" s="58"/>
      <c r="E137" s="58">
        <v>4000</v>
      </c>
      <c r="F137" s="77">
        <v>4000</v>
      </c>
      <c r="G137" s="75"/>
      <c r="H137" s="43">
        <v>1800</v>
      </c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spans="1:42">
      <c r="B138">
        <v>7005</v>
      </c>
      <c r="C138" s="100" t="s">
        <v>209</v>
      </c>
      <c r="D138" s="58"/>
      <c r="E138" s="58">
        <v>2600</v>
      </c>
      <c r="F138" s="77">
        <v>2600</v>
      </c>
      <c r="G138" s="56">
        <v>4800</v>
      </c>
      <c r="H138" s="43">
        <v>0</v>
      </c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spans="1:42">
      <c r="D139" s="19"/>
      <c r="E139" s="51"/>
    </row>
    <row r="140" spans="1:42">
      <c r="D140" s="19"/>
      <c r="E140" s="51"/>
    </row>
    <row r="141" spans="1:42">
      <c r="A141" s="33">
        <v>7100</v>
      </c>
      <c r="C141" s="62" t="s">
        <v>71</v>
      </c>
      <c r="D141" s="19">
        <f>SUM(E142:E147)</f>
        <v>35300</v>
      </c>
      <c r="E141" s="51"/>
    </row>
    <row r="142" spans="1:42">
      <c r="B142">
        <v>7101</v>
      </c>
      <c r="C142" s="33" t="s">
        <v>73</v>
      </c>
      <c r="D142" s="19"/>
      <c r="E142" s="51">
        <v>3600</v>
      </c>
      <c r="F142" s="77">
        <v>3600</v>
      </c>
      <c r="G142" s="38">
        <v>3000</v>
      </c>
      <c r="H142" s="43">
        <v>0</v>
      </c>
    </row>
    <row r="143" spans="1:42">
      <c r="B143">
        <v>7102</v>
      </c>
      <c r="C143" s="33" t="s">
        <v>74</v>
      </c>
      <c r="D143" s="19"/>
      <c r="E143" s="51">
        <v>5500</v>
      </c>
      <c r="F143" s="77">
        <v>5500</v>
      </c>
      <c r="G143" s="38">
        <v>5000</v>
      </c>
      <c r="H143" s="43">
        <v>0</v>
      </c>
    </row>
    <row r="144" spans="1:42">
      <c r="B144">
        <v>7103</v>
      </c>
      <c r="C144" s="33" t="s">
        <v>75</v>
      </c>
      <c r="D144" s="19"/>
      <c r="E144" s="51">
        <v>1800</v>
      </c>
      <c r="F144" s="77">
        <v>1800</v>
      </c>
      <c r="G144" s="38">
        <v>3000</v>
      </c>
      <c r="H144" s="49">
        <v>-1616.24</v>
      </c>
    </row>
    <row r="145" spans="1:8">
      <c r="B145">
        <v>7104</v>
      </c>
      <c r="C145" s="33" t="s">
        <v>77</v>
      </c>
      <c r="D145" s="19"/>
      <c r="E145" s="51">
        <f>200*12</f>
        <v>2400</v>
      </c>
      <c r="F145" s="77">
        <f>200*12</f>
        <v>2400</v>
      </c>
      <c r="G145" s="38">
        <v>0</v>
      </c>
      <c r="H145" s="43">
        <v>0</v>
      </c>
    </row>
    <row r="146" spans="1:8">
      <c r="B146">
        <v>7105</v>
      </c>
      <c r="C146" s="33" t="s">
        <v>229</v>
      </c>
      <c r="D146" s="19"/>
      <c r="E146" s="51">
        <v>12000</v>
      </c>
      <c r="F146" s="77">
        <v>12000</v>
      </c>
    </row>
    <row r="147" spans="1:8">
      <c r="B147">
        <v>7129</v>
      </c>
      <c r="C147" s="33" t="s">
        <v>76</v>
      </c>
      <c r="D147" s="19"/>
      <c r="E147" s="51">
        <v>10000</v>
      </c>
      <c r="F147" s="77">
        <v>12000</v>
      </c>
      <c r="G147" s="38">
        <v>10000</v>
      </c>
      <c r="H147" s="43">
        <v>30417.64</v>
      </c>
    </row>
    <row r="148" spans="1:8">
      <c r="D148" s="19"/>
      <c r="E148" s="51"/>
    </row>
    <row r="149" spans="1:8">
      <c r="A149" s="33">
        <v>7200</v>
      </c>
      <c r="C149" s="62" t="s">
        <v>218</v>
      </c>
      <c r="D149" s="19">
        <f>SUM(E150:E166)</f>
        <v>35400</v>
      </c>
      <c r="E149" s="51"/>
    </row>
    <row r="150" spans="1:8">
      <c r="B150">
        <v>7210</v>
      </c>
      <c r="C150" s="33" t="s">
        <v>187</v>
      </c>
      <c r="D150" s="19"/>
      <c r="E150" s="51">
        <f>4000</f>
        <v>4000</v>
      </c>
      <c r="F150" s="77">
        <f>4800</f>
        <v>4800</v>
      </c>
      <c r="G150" s="38">
        <v>3000</v>
      </c>
      <c r="H150" s="43">
        <v>0</v>
      </c>
    </row>
    <row r="151" spans="1:8">
      <c r="B151">
        <v>7211</v>
      </c>
      <c r="C151" s="33" t="s">
        <v>81</v>
      </c>
      <c r="D151" s="19"/>
      <c r="E151" s="51">
        <f>100*12</f>
        <v>1200</v>
      </c>
      <c r="F151" s="77">
        <f>200*12</f>
        <v>2400</v>
      </c>
      <c r="G151" s="38">
        <v>3300</v>
      </c>
      <c r="H151" s="43">
        <v>0</v>
      </c>
    </row>
    <row r="152" spans="1:8">
      <c r="B152">
        <v>7212</v>
      </c>
      <c r="C152" s="33" t="s">
        <v>210</v>
      </c>
      <c r="D152" s="19"/>
      <c r="E152" s="51">
        <v>2400</v>
      </c>
      <c r="F152" s="77">
        <v>2400</v>
      </c>
      <c r="G152" s="38">
        <v>0</v>
      </c>
      <c r="H152" s="43">
        <v>0</v>
      </c>
    </row>
    <row r="153" spans="1:8">
      <c r="D153" s="19"/>
      <c r="E153" s="51"/>
    </row>
    <row r="154" spans="1:8">
      <c r="B154">
        <v>7220</v>
      </c>
      <c r="C154" s="33" t="s">
        <v>82</v>
      </c>
      <c r="D154" s="19"/>
      <c r="E154" s="51">
        <v>600</v>
      </c>
      <c r="F154" s="77">
        <v>600</v>
      </c>
      <c r="G154" s="38">
        <v>650</v>
      </c>
      <c r="H154" s="43">
        <v>0</v>
      </c>
    </row>
    <row r="155" spans="1:8">
      <c r="B155">
        <v>7230</v>
      </c>
      <c r="C155" s="33" t="s">
        <v>83</v>
      </c>
      <c r="D155" s="19"/>
      <c r="E155" s="51">
        <v>3000</v>
      </c>
      <c r="F155" s="77">
        <v>3000</v>
      </c>
      <c r="G155" s="38">
        <v>2700</v>
      </c>
      <c r="H155" s="43">
        <v>2322.38</v>
      </c>
    </row>
    <row r="156" spans="1:8">
      <c r="B156">
        <v>7240</v>
      </c>
      <c r="C156" s="33" t="s">
        <v>84</v>
      </c>
      <c r="D156" s="19"/>
      <c r="E156" s="51">
        <v>4000</v>
      </c>
      <c r="F156" s="77">
        <v>3000</v>
      </c>
      <c r="G156" s="38">
        <v>3700</v>
      </c>
      <c r="H156" s="43">
        <v>1082.4000000000001</v>
      </c>
    </row>
    <row r="157" spans="1:8">
      <c r="B157">
        <v>7250</v>
      </c>
      <c r="C157" s="33" t="s">
        <v>85</v>
      </c>
      <c r="D157" s="19"/>
      <c r="E157" s="51">
        <v>8000</v>
      </c>
      <c r="F157" s="77">
        <v>6000</v>
      </c>
      <c r="G157" s="38">
        <v>4850</v>
      </c>
      <c r="H157" s="43">
        <v>4233.24</v>
      </c>
    </row>
    <row r="158" spans="1:8">
      <c r="B158">
        <v>7260</v>
      </c>
      <c r="C158" s="33" t="s">
        <v>86</v>
      </c>
      <c r="D158" s="19"/>
      <c r="E158" s="51">
        <v>1200</v>
      </c>
      <c r="F158" s="77">
        <v>1200</v>
      </c>
      <c r="G158" s="38">
        <v>2700</v>
      </c>
      <c r="H158" s="43">
        <v>37.4</v>
      </c>
    </row>
    <row r="159" spans="1:8">
      <c r="B159">
        <v>7270</v>
      </c>
      <c r="C159" s="33" t="s">
        <v>265</v>
      </c>
      <c r="D159" s="19"/>
      <c r="E159" s="51">
        <v>0</v>
      </c>
      <c r="F159" s="77">
        <v>0</v>
      </c>
      <c r="G159" s="38">
        <v>3500</v>
      </c>
      <c r="H159" s="43">
        <v>1925.14</v>
      </c>
    </row>
    <row r="160" spans="1:8">
      <c r="B160">
        <v>7280</v>
      </c>
      <c r="C160" s="33" t="s">
        <v>227</v>
      </c>
      <c r="D160" s="19"/>
      <c r="E160" s="51">
        <v>2000</v>
      </c>
      <c r="F160" s="77">
        <v>3000</v>
      </c>
      <c r="G160" s="38">
        <v>2300</v>
      </c>
      <c r="H160" s="43">
        <v>695.85</v>
      </c>
    </row>
    <row r="161" spans="1:11">
      <c r="B161">
        <v>7290</v>
      </c>
      <c r="C161" s="33" t="s">
        <v>264</v>
      </c>
      <c r="D161" s="19"/>
      <c r="E161" s="51">
        <v>0</v>
      </c>
      <c r="F161" s="77">
        <v>3600</v>
      </c>
      <c r="G161" s="38">
        <v>2700</v>
      </c>
      <c r="H161" s="43">
        <v>2560.0100000000002</v>
      </c>
    </row>
    <row r="162" spans="1:11">
      <c r="B162">
        <v>7300</v>
      </c>
      <c r="C162" s="33" t="s">
        <v>90</v>
      </c>
      <c r="D162" s="19"/>
      <c r="E162" s="51">
        <v>1200</v>
      </c>
      <c r="F162" s="77">
        <v>1200</v>
      </c>
      <c r="G162" s="38">
        <v>150</v>
      </c>
      <c r="H162" s="43">
        <v>0</v>
      </c>
    </row>
    <row r="163" spans="1:11">
      <c r="B163">
        <v>7310</v>
      </c>
      <c r="C163" s="33" t="s">
        <v>91</v>
      </c>
      <c r="D163" s="19"/>
      <c r="E163" s="51">
        <v>3000</v>
      </c>
      <c r="F163" s="77">
        <v>3000</v>
      </c>
      <c r="G163" s="38">
        <v>3500</v>
      </c>
      <c r="H163" s="43">
        <v>188.5</v>
      </c>
    </row>
    <row r="164" spans="1:11">
      <c r="B164">
        <v>7320</v>
      </c>
      <c r="C164" s="33" t="s">
        <v>92</v>
      </c>
      <c r="D164" s="19"/>
      <c r="E164" s="51">
        <v>1200</v>
      </c>
      <c r="F164" s="77">
        <v>1200</v>
      </c>
      <c r="G164" s="38">
        <v>1800</v>
      </c>
      <c r="H164" s="43">
        <v>1150.1400000000001</v>
      </c>
    </row>
    <row r="165" spans="1:11">
      <c r="B165">
        <v>7330</v>
      </c>
      <c r="C165" s="33" t="s">
        <v>93</v>
      </c>
      <c r="D165" s="19"/>
      <c r="E165" s="51">
        <v>2400</v>
      </c>
      <c r="F165" s="77">
        <v>2400</v>
      </c>
      <c r="G165" s="38">
        <v>2600</v>
      </c>
      <c r="H165" s="43">
        <v>400</v>
      </c>
    </row>
    <row r="166" spans="1:11">
      <c r="B166">
        <v>7340</v>
      </c>
      <c r="C166" s="33" t="s">
        <v>228</v>
      </c>
      <c r="D166" s="19"/>
      <c r="E166" s="51">
        <v>1200</v>
      </c>
      <c r="F166" s="77">
        <v>1200</v>
      </c>
    </row>
    <row r="167" spans="1:11">
      <c r="D167" s="19"/>
      <c r="E167" s="51"/>
    </row>
    <row r="168" spans="1:11">
      <c r="A168" s="33">
        <v>7900</v>
      </c>
      <c r="C168" s="62" t="s">
        <v>234</v>
      </c>
      <c r="D168" s="19">
        <f>E169+E170</f>
        <v>77000</v>
      </c>
      <c r="E168" s="51"/>
    </row>
    <row r="169" spans="1:11">
      <c r="B169">
        <v>7910</v>
      </c>
      <c r="C169" s="33" t="s">
        <v>235</v>
      </c>
      <c r="D169" s="19"/>
      <c r="E169" s="51">
        <v>35000</v>
      </c>
    </row>
    <row r="170" spans="1:11">
      <c r="B170">
        <v>7929</v>
      </c>
      <c r="C170" s="33" t="s">
        <v>109</v>
      </c>
      <c r="D170" s="19"/>
      <c r="E170" s="89">
        <f>12*3500</f>
        <v>42000</v>
      </c>
      <c r="F170" s="77">
        <f>12*3500</f>
        <v>42000</v>
      </c>
      <c r="G170" s="38">
        <v>10000</v>
      </c>
      <c r="H170" s="43">
        <v>0</v>
      </c>
    </row>
    <row r="171" spans="1:11">
      <c r="D171" s="19"/>
      <c r="E171" s="51"/>
    </row>
    <row r="172" spans="1:11">
      <c r="D172" s="19"/>
      <c r="E172" s="51"/>
      <c r="F172" s="84"/>
    </row>
    <row r="173" spans="1:11" ht="16" thickBot="1">
      <c r="A173" s="12"/>
      <c r="B173" s="12"/>
      <c r="C173" s="12"/>
      <c r="D173" s="95"/>
      <c r="E173" s="101"/>
      <c r="F173" s="90"/>
      <c r="G173" s="88"/>
      <c r="H173" s="45"/>
      <c r="I173" s="12"/>
      <c r="J173" s="12"/>
      <c r="K173" s="12"/>
    </row>
    <row r="174" spans="1:11">
      <c r="D174" s="19"/>
      <c r="E174" s="51"/>
      <c r="I174" t="s">
        <v>225</v>
      </c>
      <c r="J174">
        <v>2000</v>
      </c>
    </row>
    <row r="175" spans="1:11">
      <c r="A175" s="102" t="s">
        <v>97</v>
      </c>
      <c r="B175" s="10"/>
      <c r="C175" s="10"/>
      <c r="D175" s="103"/>
      <c r="E175" s="59"/>
      <c r="I175" t="s">
        <v>224</v>
      </c>
      <c r="J175">
        <v>3.5</v>
      </c>
    </row>
    <row r="176" spans="1:11">
      <c r="A176" s="33">
        <v>9000</v>
      </c>
      <c r="C176" s="62" t="s">
        <v>103</v>
      </c>
      <c r="D176" s="19">
        <f>SUM(E177:E183)</f>
        <v>47581</v>
      </c>
      <c r="E176" s="51"/>
      <c r="I176" t="s">
        <v>223</v>
      </c>
      <c r="J176" t="s">
        <v>226</v>
      </c>
    </row>
    <row r="177" spans="1:11">
      <c r="B177">
        <v>9001</v>
      </c>
      <c r="C177" s="33" t="s">
        <v>98</v>
      </c>
      <c r="D177" s="19"/>
      <c r="E177" s="51">
        <f>ROUNDUP($J$174+3.5*I177,1)</f>
        <v>4037</v>
      </c>
      <c r="F177" s="77">
        <v>4051</v>
      </c>
      <c r="G177" s="40">
        <v>3509</v>
      </c>
      <c r="H177" s="48">
        <f>2200</f>
        <v>2200</v>
      </c>
      <c r="I177" s="74">
        <v>582</v>
      </c>
      <c r="J177">
        <f t="shared" ref="J177:J183" si="0">I177*$J$175+$J$174</f>
        <v>4037</v>
      </c>
    </row>
    <row r="178" spans="1:11">
      <c r="B178">
        <v>9002</v>
      </c>
      <c r="C178" s="33" t="s">
        <v>92</v>
      </c>
      <c r="D178" s="19"/>
      <c r="E178" s="51">
        <f>ROUNDUP($J$174+3.5*I178,1)</f>
        <v>6963</v>
      </c>
      <c r="F178" s="77">
        <v>7043.5</v>
      </c>
      <c r="G178" s="40">
        <v>6897</v>
      </c>
      <c r="H178" s="50">
        <v>0</v>
      </c>
      <c r="I178">
        <v>1418</v>
      </c>
      <c r="J178">
        <f t="shared" si="0"/>
        <v>6963</v>
      </c>
    </row>
    <row r="179" spans="1:11">
      <c r="B179">
        <v>9003</v>
      </c>
      <c r="C179" s="33" t="s">
        <v>99</v>
      </c>
      <c r="D179" s="19"/>
      <c r="E179" s="51">
        <f>ROUNDUP($J$174+3.5*I179,1)</f>
        <v>10050</v>
      </c>
      <c r="F179" s="77">
        <v>9875</v>
      </c>
      <c r="G179" s="40">
        <v>11062</v>
      </c>
      <c r="H179" s="48">
        <f>9100</f>
        <v>9100</v>
      </c>
      <c r="I179" s="74">
        <v>2300</v>
      </c>
      <c r="J179">
        <f t="shared" si="0"/>
        <v>10050</v>
      </c>
    </row>
    <row r="180" spans="1:11">
      <c r="B180">
        <v>9004</v>
      </c>
      <c r="C180" s="33" t="s">
        <v>100</v>
      </c>
      <c r="D180" s="19"/>
      <c r="E180" s="51">
        <f>ROUNDUP($J$174+3.5*I180,1)</f>
        <v>7467</v>
      </c>
      <c r="F180" s="77">
        <v>7600</v>
      </c>
      <c r="G180" s="40">
        <v>7124</v>
      </c>
      <c r="H180" s="48">
        <f>5400</f>
        <v>5400</v>
      </c>
      <c r="I180" s="74">
        <v>1562</v>
      </c>
      <c r="J180">
        <f t="shared" si="0"/>
        <v>7467</v>
      </c>
    </row>
    <row r="181" spans="1:11">
      <c r="B181">
        <v>9005</v>
      </c>
      <c r="C181" s="33" t="s">
        <v>237</v>
      </c>
      <c r="D181" s="19"/>
      <c r="E181" s="51">
        <f>ROUNDUP($J$174+3.5*I181,1)</f>
        <v>15139</v>
      </c>
      <c r="F181" s="77">
        <v>12990</v>
      </c>
      <c r="G181" s="40">
        <v>12535</v>
      </c>
      <c r="H181" s="48">
        <f>18510</f>
        <v>18510</v>
      </c>
      <c r="I181" s="74">
        <v>3754</v>
      </c>
      <c r="J181">
        <f t="shared" si="0"/>
        <v>15139</v>
      </c>
    </row>
    <row r="182" spans="1:11">
      <c r="B182">
        <v>9006</v>
      </c>
      <c r="C182" s="33" t="s">
        <v>263</v>
      </c>
      <c r="D182" s="19"/>
      <c r="E182" s="51">
        <v>0</v>
      </c>
      <c r="F182" s="77">
        <v>3858.5</v>
      </c>
      <c r="G182" s="40">
        <v>3890</v>
      </c>
      <c r="H182" s="48">
        <f>3500</f>
        <v>3500</v>
      </c>
      <c r="I182" s="74">
        <v>0</v>
      </c>
      <c r="J182">
        <f t="shared" si="0"/>
        <v>2000</v>
      </c>
    </row>
    <row r="183" spans="1:11">
      <c r="B183">
        <v>9007</v>
      </c>
      <c r="C183" s="33" t="s">
        <v>102</v>
      </c>
      <c r="D183" s="19"/>
      <c r="E183" s="51">
        <f>ROUNDUP($J$174+3.5*I183,1)</f>
        <v>3925</v>
      </c>
      <c r="F183" s="77">
        <v>3925</v>
      </c>
      <c r="G183" s="40">
        <v>3478</v>
      </c>
      <c r="H183" s="48">
        <f>0</f>
        <v>0</v>
      </c>
      <c r="I183">
        <v>550</v>
      </c>
      <c r="J183">
        <f t="shared" si="0"/>
        <v>3925</v>
      </c>
    </row>
    <row r="184" spans="1:11">
      <c r="D184" s="19"/>
      <c r="E184" s="51"/>
    </row>
    <row r="185" spans="1:11">
      <c r="A185" s="104"/>
      <c r="B185" s="22"/>
      <c r="C185" s="104"/>
      <c r="D185" s="68"/>
      <c r="E185" s="69"/>
      <c r="F185" s="82"/>
      <c r="G185" s="41"/>
      <c r="H185" s="44"/>
      <c r="I185" s="22"/>
      <c r="J185" s="22"/>
      <c r="K185" s="22"/>
    </row>
    <row r="186" spans="1:11">
      <c r="C186" s="62" t="s">
        <v>104</v>
      </c>
      <c r="D186" s="19">
        <f>SUM(D54:D185)-D71-D77-D82+E80</f>
        <v>496746</v>
      </c>
      <c r="E186" s="51"/>
      <c r="F186" s="83">
        <v>487300</v>
      </c>
    </row>
    <row r="187" spans="1:11">
      <c r="C187" s="62" t="s">
        <v>197</v>
      </c>
      <c r="D187" s="19">
        <f>D71+E78+E79+D82</f>
        <v>4866150</v>
      </c>
      <c r="E187" s="51"/>
      <c r="F187" s="84">
        <v>4460218</v>
      </c>
    </row>
    <row r="188" spans="1:11" ht="16" thickBot="1">
      <c r="A188" s="95"/>
      <c r="B188" s="12"/>
      <c r="C188" s="95"/>
      <c r="D188" s="70"/>
      <c r="E188" s="71"/>
      <c r="F188" s="85"/>
      <c r="G188" s="42"/>
      <c r="H188" s="45"/>
      <c r="I188" s="12"/>
      <c r="J188" s="12"/>
      <c r="K188" s="12"/>
    </row>
    <row r="189" spans="1:11">
      <c r="C189" s="105" t="s">
        <v>200</v>
      </c>
      <c r="D189" s="72"/>
      <c r="E189" s="51"/>
      <c r="F189" s="84"/>
    </row>
    <row r="190" spans="1:11">
      <c r="C190" s="33" t="s">
        <v>199</v>
      </c>
      <c r="D190" s="19">
        <f>D50</f>
        <v>4759318</v>
      </c>
      <c r="E190" s="51"/>
      <c r="F190" s="84">
        <v>3973159.92</v>
      </c>
    </row>
    <row r="191" spans="1:11">
      <c r="C191" s="104" t="s">
        <v>197</v>
      </c>
      <c r="D191" s="68">
        <f>D187</f>
        <v>4866150</v>
      </c>
      <c r="E191" s="51"/>
      <c r="F191" s="86">
        <v>4460218</v>
      </c>
    </row>
    <row r="192" spans="1:11">
      <c r="A192" s="104"/>
      <c r="B192" s="22"/>
      <c r="C192" s="104" t="s">
        <v>204</v>
      </c>
      <c r="D192" s="68">
        <f>D190-D191</f>
        <v>-106832</v>
      </c>
      <c r="E192" s="69"/>
      <c r="F192" s="86">
        <f>F190-F191</f>
        <v>-487058.08000000007</v>
      </c>
      <c r="G192" s="41"/>
      <c r="H192" s="44"/>
      <c r="I192" s="22"/>
      <c r="J192" s="22"/>
      <c r="K192" s="22"/>
    </row>
    <row r="193" spans="1:11">
      <c r="D193" s="19"/>
      <c r="E193" s="51"/>
      <c r="F193" s="84"/>
    </row>
    <row r="194" spans="1:11">
      <c r="C194" s="105" t="s">
        <v>202</v>
      </c>
      <c r="D194" s="19"/>
      <c r="E194" s="51"/>
      <c r="F194" s="84"/>
    </row>
    <row r="195" spans="1:11">
      <c r="C195" s="33" t="s">
        <v>201</v>
      </c>
      <c r="D195" s="19">
        <f>D49</f>
        <v>601300</v>
      </c>
      <c r="E195" s="51"/>
      <c r="F195" s="84">
        <v>979117.49</v>
      </c>
    </row>
    <row r="196" spans="1:11">
      <c r="C196" s="104" t="s">
        <v>104</v>
      </c>
      <c r="D196" s="68">
        <f>D186</f>
        <v>496746</v>
      </c>
      <c r="E196" s="51"/>
      <c r="F196" s="86">
        <v>487300</v>
      </c>
    </row>
    <row r="197" spans="1:11">
      <c r="C197" s="33" t="s">
        <v>203</v>
      </c>
      <c r="D197" s="19">
        <f>D195-D196</f>
        <v>104554</v>
      </c>
      <c r="E197" s="51"/>
      <c r="F197" s="84">
        <f>F195-F196</f>
        <v>491817.49</v>
      </c>
    </row>
    <row r="198" spans="1:11" ht="16" thickBot="1">
      <c r="A198" s="95"/>
      <c r="B198" s="12"/>
      <c r="C198" s="95"/>
      <c r="D198" s="70"/>
      <c r="E198" s="71"/>
      <c r="F198" s="85"/>
      <c r="G198" s="42"/>
      <c r="H198" s="45"/>
      <c r="I198" s="12"/>
      <c r="J198" s="12"/>
      <c r="K198" s="12"/>
    </row>
    <row r="199" spans="1:11">
      <c r="C199" s="105" t="s">
        <v>206</v>
      </c>
      <c r="D199" s="19"/>
      <c r="E199" s="51"/>
      <c r="F199" s="84"/>
    </row>
    <row r="200" spans="1:11">
      <c r="C200" s="33" t="s">
        <v>204</v>
      </c>
      <c r="D200" s="19">
        <f>D192</f>
        <v>-106832</v>
      </c>
      <c r="E200" s="51"/>
      <c r="F200" s="84">
        <f>F192</f>
        <v>-487058.08000000007</v>
      </c>
    </row>
    <row r="201" spans="1:11" ht="16" thickBot="1">
      <c r="C201" s="104" t="s">
        <v>205</v>
      </c>
      <c r="D201" s="72">
        <f>D197</f>
        <v>104554</v>
      </c>
      <c r="E201" s="51"/>
      <c r="F201" s="84">
        <f>F197</f>
        <v>491817.49</v>
      </c>
    </row>
    <row r="202" spans="1:11" ht="16" thickBot="1">
      <c r="C202" s="106" t="s">
        <v>207</v>
      </c>
      <c r="D202" s="73">
        <f>D200+D201</f>
        <v>-2278</v>
      </c>
      <c r="E202" s="72"/>
      <c r="F202" s="87">
        <f>F200+F201</f>
        <v>4759.4099999999162</v>
      </c>
    </row>
    <row r="203" spans="1:11">
      <c r="D203" s="19"/>
      <c r="E203" s="51"/>
    </row>
    <row r="204" spans="1:11">
      <c r="D204" s="19"/>
      <c r="E204" s="51"/>
    </row>
    <row r="205" spans="1:11">
      <c r="D205" s="19"/>
      <c r="E205" s="51"/>
    </row>
    <row r="206" spans="1:11">
      <c r="D206" s="19"/>
      <c r="E206" s="51"/>
    </row>
    <row r="207" spans="1:11">
      <c r="D207" s="19"/>
      <c r="E207" s="51"/>
    </row>
    <row r="208" spans="1:11">
      <c r="D208" s="19"/>
      <c r="E208" s="51"/>
    </row>
    <row r="209" spans="4:5">
      <c r="D209" s="19"/>
      <c r="E209" s="51"/>
    </row>
    <row r="210" spans="4:5">
      <c r="D210" s="19"/>
      <c r="E210" s="51"/>
    </row>
    <row r="211" spans="4:5">
      <c r="D211" s="19"/>
      <c r="E211" s="51"/>
    </row>
    <row r="212" spans="4:5">
      <c r="D212" s="19"/>
      <c r="E212" s="51"/>
    </row>
    <row r="213" spans="4:5">
      <c r="D213" s="19"/>
      <c r="E213" s="51"/>
    </row>
    <row r="214" spans="4:5">
      <c r="D214" s="19"/>
      <c r="E214" s="51"/>
    </row>
    <row r="215" spans="4:5">
      <c r="D215" s="19"/>
      <c r="E215" s="51"/>
    </row>
    <row r="216" spans="4:5">
      <c r="D216" s="19"/>
      <c r="E216" s="51"/>
    </row>
    <row r="217" spans="4:5">
      <c r="D217" s="19"/>
      <c r="E217" s="51"/>
    </row>
    <row r="219" spans="4:5">
      <c r="D219" s="19"/>
      <c r="E219" s="51"/>
    </row>
    <row r="220" spans="4:5">
      <c r="D220" s="19"/>
      <c r="E220" s="51"/>
    </row>
    <row r="221" spans="4:5">
      <c r="D221" s="19"/>
      <c r="E221" s="51"/>
    </row>
    <row r="222" spans="4:5">
      <c r="D222" s="19"/>
      <c r="E222" s="51"/>
    </row>
    <row r="223" spans="4:5">
      <c r="D223" s="19"/>
      <c r="E223" s="51"/>
    </row>
    <row r="224" spans="4:5">
      <c r="D224" s="19"/>
      <c r="E224" s="51"/>
    </row>
    <row r="225" spans="4:5">
      <c r="D225" s="19"/>
      <c r="E225" s="51"/>
    </row>
    <row r="226" spans="4:5">
      <c r="D226" s="19"/>
      <c r="E226" s="51"/>
    </row>
    <row r="227" spans="4:5">
      <c r="D227" s="19"/>
      <c r="E227" s="51"/>
    </row>
    <row r="228" spans="4:5">
      <c r="D228" s="19"/>
      <c r="E228" s="51"/>
    </row>
    <row r="229" spans="4:5">
      <c r="D229" s="19"/>
      <c r="E229" s="51"/>
    </row>
    <row r="230" spans="4:5">
      <c r="D230" s="19"/>
      <c r="E230" s="51"/>
    </row>
    <row r="231" spans="4:5">
      <c r="D231" s="19"/>
      <c r="E231" s="51"/>
    </row>
    <row r="232" spans="4:5">
      <c r="D232" s="19"/>
      <c r="E232" s="51"/>
    </row>
    <row r="233" spans="4:5">
      <c r="D233" s="19"/>
      <c r="E233" s="51"/>
    </row>
    <row r="234" spans="4:5">
      <c r="D234" s="19"/>
      <c r="E234" s="51"/>
    </row>
    <row r="235" spans="4:5">
      <c r="D235" s="19"/>
      <c r="E235" s="51"/>
    </row>
    <row r="236" spans="4:5">
      <c r="D236" s="19"/>
      <c r="E236" s="51"/>
    </row>
    <row r="237" spans="4:5">
      <c r="D237" s="19"/>
      <c r="E237" s="51"/>
    </row>
    <row r="238" spans="4:5">
      <c r="D238" s="19"/>
      <c r="E238" s="51"/>
    </row>
    <row r="239" spans="4:5">
      <c r="D239" s="19"/>
      <c r="E239" s="51"/>
    </row>
    <row r="240" spans="4:5">
      <c r="D240" s="19"/>
      <c r="E240" s="51"/>
    </row>
    <row r="241" spans="4:5">
      <c r="D241" s="19"/>
      <c r="E241" s="51"/>
    </row>
    <row r="242" spans="4:5">
      <c r="D242" s="19"/>
      <c r="E242" s="51"/>
    </row>
    <row r="243" spans="4:5">
      <c r="D243" s="19"/>
      <c r="E243" s="51"/>
    </row>
    <row r="244" spans="4:5">
      <c r="D244" s="19"/>
      <c r="E244" s="51"/>
    </row>
    <row r="245" spans="4:5">
      <c r="D245" s="19"/>
      <c r="E245" s="51"/>
    </row>
    <row r="246" spans="4:5">
      <c r="D246" s="19"/>
      <c r="E246" s="51"/>
    </row>
    <row r="247" spans="4:5">
      <c r="D247" s="19"/>
      <c r="E247" s="51"/>
    </row>
    <row r="248" spans="4:5">
      <c r="D248" s="19"/>
      <c r="E248" s="51"/>
    </row>
    <row r="249" spans="4:5">
      <c r="D249" s="19"/>
      <c r="E249" s="51"/>
    </row>
    <row r="250" spans="4:5">
      <c r="D250" s="19"/>
      <c r="E250" s="51"/>
    </row>
    <row r="251" spans="4:5">
      <c r="D251" s="19"/>
      <c r="E251" s="51"/>
    </row>
    <row r="252" spans="4:5">
      <c r="D252" s="19"/>
      <c r="E252" s="51"/>
    </row>
    <row r="253" spans="4:5">
      <c r="D253" s="19"/>
      <c r="E253" s="51"/>
    </row>
    <row r="254" spans="4:5">
      <c r="D254" s="19"/>
      <c r="E254" s="51"/>
    </row>
    <row r="255" spans="4:5">
      <c r="D255" s="19"/>
      <c r="E255" s="51"/>
    </row>
    <row r="256" spans="4:5">
      <c r="D256" s="19"/>
      <c r="E256" s="51"/>
    </row>
    <row r="257" spans="4:5">
      <c r="D257" s="19"/>
      <c r="E257" s="51"/>
    </row>
    <row r="258" spans="4:5">
      <c r="D258" s="19"/>
      <c r="E258" s="51"/>
    </row>
    <row r="259" spans="4:5">
      <c r="D259" s="19"/>
      <c r="E259" s="51"/>
    </row>
    <row r="260" spans="4:5">
      <c r="D260" s="19"/>
      <c r="E260" s="51"/>
    </row>
    <row r="261" spans="4:5">
      <c r="D261" s="19"/>
      <c r="E261" s="51"/>
    </row>
    <row r="262" spans="4:5">
      <c r="D262" s="19"/>
      <c r="E262" s="51"/>
    </row>
    <row r="263" spans="4:5">
      <c r="D263" s="19"/>
      <c r="E263" s="51"/>
    </row>
    <row r="264" spans="4:5">
      <c r="D264" s="19"/>
      <c r="E264" s="51"/>
    </row>
    <row r="265" spans="4:5">
      <c r="D265" s="19"/>
      <c r="E265" s="51"/>
    </row>
    <row r="266" spans="4:5">
      <c r="D266" s="19"/>
      <c r="E266" s="51"/>
    </row>
    <row r="267" spans="4:5">
      <c r="D267" s="19"/>
      <c r="E267" s="51"/>
    </row>
    <row r="268" spans="4:5">
      <c r="D268" s="19"/>
      <c r="E268" s="51"/>
    </row>
    <row r="269" spans="4:5">
      <c r="D269" s="19"/>
      <c r="E269" s="51"/>
    </row>
    <row r="270" spans="4:5">
      <c r="D270" s="19"/>
      <c r="E270" s="51"/>
    </row>
    <row r="271" spans="4:5">
      <c r="D271" s="19"/>
      <c r="E271" s="51"/>
    </row>
    <row r="272" spans="4:5">
      <c r="D272" s="19"/>
      <c r="E272" s="51"/>
    </row>
    <row r="273" spans="4:5">
      <c r="D273" s="19"/>
      <c r="E273" s="51"/>
    </row>
    <row r="274" spans="4:5">
      <c r="D274" s="19"/>
      <c r="E274" s="51"/>
    </row>
    <row r="275" spans="4:5">
      <c r="D275" s="19"/>
      <c r="E275" s="51"/>
    </row>
    <row r="276" spans="4:5">
      <c r="D276" s="19"/>
      <c r="E276" s="51"/>
    </row>
    <row r="277" spans="4:5">
      <c r="D277" s="19"/>
      <c r="E277" s="51"/>
    </row>
    <row r="278" spans="4:5">
      <c r="D278" s="19"/>
      <c r="E278" s="51"/>
    </row>
    <row r="279" spans="4:5">
      <c r="D279" s="19"/>
      <c r="E279" s="51"/>
    </row>
    <row r="280" spans="4:5">
      <c r="D280" s="19"/>
      <c r="E280" s="51"/>
    </row>
    <row r="281" spans="4:5">
      <c r="D281" s="19"/>
      <c r="E281" s="51"/>
    </row>
    <row r="282" spans="4:5">
      <c r="D282" s="19"/>
      <c r="E282" s="51"/>
    </row>
    <row r="283" spans="4:5">
      <c r="D283" s="19"/>
      <c r="E283" s="51"/>
    </row>
    <row r="284" spans="4:5">
      <c r="D284" s="19"/>
      <c r="E284" s="51"/>
    </row>
    <row r="285" spans="4:5">
      <c r="D285" s="19"/>
      <c r="E285" s="51"/>
    </row>
    <row r="286" spans="4:5">
      <c r="D286" s="19"/>
      <c r="E286" s="51"/>
    </row>
    <row r="287" spans="4:5">
      <c r="D287" s="19"/>
      <c r="E287" s="51"/>
    </row>
    <row r="288" spans="4:5">
      <c r="D288" s="19"/>
      <c r="E288" s="51"/>
    </row>
    <row r="289" spans="4:5">
      <c r="D289" s="19"/>
      <c r="E289" s="51"/>
    </row>
    <row r="290" spans="4:5">
      <c r="D290" s="19"/>
      <c r="E290" s="51"/>
    </row>
    <row r="291" spans="4:5">
      <c r="D291" s="19"/>
      <c r="E291" s="51"/>
    </row>
    <row r="292" spans="4:5">
      <c r="D292" s="19"/>
      <c r="E292" s="51"/>
    </row>
    <row r="293" spans="4:5">
      <c r="D293" s="19"/>
      <c r="E293" s="51"/>
    </row>
    <row r="294" spans="4:5">
      <c r="D294" s="19"/>
      <c r="E294" s="51"/>
    </row>
    <row r="295" spans="4:5">
      <c r="D295" s="19"/>
      <c r="E295" s="51"/>
    </row>
    <row r="296" spans="4:5">
      <c r="D296" s="19"/>
      <c r="E296" s="51"/>
    </row>
    <row r="297" spans="4:5">
      <c r="D297" s="19"/>
      <c r="E297" s="51"/>
    </row>
    <row r="298" spans="4:5">
      <c r="D298" s="19"/>
      <c r="E298" s="51"/>
    </row>
    <row r="299" spans="4:5">
      <c r="D299" s="19"/>
      <c r="E299" s="51"/>
    </row>
    <row r="300" spans="4:5">
      <c r="D300" s="19"/>
      <c r="E300" s="51"/>
    </row>
    <row r="301" spans="4:5">
      <c r="D301" s="19"/>
      <c r="E301" s="51"/>
    </row>
    <row r="302" spans="4:5">
      <c r="D302" s="19"/>
      <c r="E302" s="51"/>
    </row>
    <row r="303" spans="4:5">
      <c r="D303" s="19"/>
      <c r="E303" s="51"/>
    </row>
    <row r="304" spans="4:5">
      <c r="D304" s="19"/>
      <c r="E304" s="51"/>
    </row>
    <row r="305" spans="4:5">
      <c r="D305" s="19"/>
      <c r="E305" s="51"/>
    </row>
    <row r="306" spans="4:5">
      <c r="D306" s="19"/>
      <c r="E306" s="51"/>
    </row>
    <row r="307" spans="4:5">
      <c r="D307" s="19"/>
      <c r="E307" s="51"/>
    </row>
    <row r="308" spans="4:5">
      <c r="D308" s="19"/>
      <c r="E308" s="51"/>
    </row>
    <row r="309" spans="4:5">
      <c r="D309" s="19"/>
      <c r="E309" s="51"/>
    </row>
    <row r="310" spans="4:5">
      <c r="D310" s="19"/>
      <c r="E310" s="51"/>
    </row>
    <row r="311" spans="4:5">
      <c r="D311" s="19"/>
      <c r="E311" s="51"/>
    </row>
    <row r="312" spans="4:5">
      <c r="D312" s="19"/>
      <c r="E312" s="51"/>
    </row>
    <row r="313" spans="4:5">
      <c r="D313" s="19"/>
      <c r="E313" s="51"/>
    </row>
    <row r="314" spans="4:5">
      <c r="D314" s="19"/>
      <c r="E314" s="51"/>
    </row>
    <row r="315" spans="4:5">
      <c r="D315" s="19"/>
      <c r="E315" s="51"/>
    </row>
    <row r="316" spans="4:5">
      <c r="D316" s="19"/>
      <c r="E316" s="51"/>
    </row>
    <row r="317" spans="4:5">
      <c r="D317" s="19"/>
      <c r="E317" s="51"/>
    </row>
    <row r="318" spans="4:5">
      <c r="D318" s="19"/>
      <c r="E318" s="51"/>
    </row>
    <row r="319" spans="4:5">
      <c r="D319" s="19"/>
      <c r="E319" s="51"/>
    </row>
    <row r="320" spans="4:5">
      <c r="D320" s="19"/>
      <c r="E320" s="51"/>
    </row>
    <row r="321" spans="4:5">
      <c r="D321" s="19"/>
      <c r="E321" s="51"/>
    </row>
    <row r="322" spans="4:5">
      <c r="D322" s="19"/>
      <c r="E322" s="51"/>
    </row>
    <row r="323" spans="4:5">
      <c r="D323" s="19"/>
      <c r="E323" s="51"/>
    </row>
    <row r="324" spans="4:5">
      <c r="D324" s="19"/>
      <c r="E324" s="51"/>
    </row>
    <row r="325" spans="4:5">
      <c r="D325" s="19"/>
      <c r="E325" s="51"/>
    </row>
    <row r="326" spans="4:5">
      <c r="D326" s="19"/>
      <c r="E326" s="51"/>
    </row>
    <row r="327" spans="4:5">
      <c r="D327" s="19"/>
      <c r="E327" s="51"/>
    </row>
    <row r="328" spans="4:5">
      <c r="D328" s="19"/>
      <c r="E328" s="51"/>
    </row>
    <row r="329" spans="4:5">
      <c r="D329" s="19"/>
      <c r="E329" s="51"/>
    </row>
    <row r="330" spans="4:5">
      <c r="D330" s="19"/>
      <c r="E330" s="51"/>
    </row>
    <row r="331" spans="4:5">
      <c r="D331" s="19"/>
      <c r="E331" s="51"/>
    </row>
    <row r="332" spans="4:5">
      <c r="D332" s="19"/>
      <c r="E332" s="51"/>
    </row>
    <row r="333" spans="4:5">
      <c r="D333" s="19"/>
      <c r="E333" s="51"/>
    </row>
    <row r="334" spans="4:5">
      <c r="D334" s="19"/>
      <c r="E334" s="51"/>
    </row>
    <row r="335" spans="4:5">
      <c r="D335" s="19"/>
      <c r="E335" s="51"/>
    </row>
    <row r="336" spans="4:5">
      <c r="D336" s="19"/>
      <c r="E336" s="51"/>
    </row>
    <row r="337" spans="4:5">
      <c r="D337" s="19"/>
      <c r="E337" s="51"/>
    </row>
    <row r="338" spans="4:5">
      <c r="D338" s="19"/>
      <c r="E338" s="51"/>
    </row>
    <row r="339" spans="4:5">
      <c r="D339" s="19"/>
      <c r="E339" s="51"/>
    </row>
    <row r="340" spans="4:5">
      <c r="D340" s="19"/>
      <c r="E340" s="51"/>
    </row>
    <row r="341" spans="4:5">
      <c r="D341" s="19"/>
      <c r="E341" s="51"/>
    </row>
    <row r="342" spans="4:5">
      <c r="D342" s="19"/>
      <c r="E342" s="51"/>
    </row>
    <row r="343" spans="4:5">
      <c r="D343" s="19"/>
      <c r="E343" s="51"/>
    </row>
    <row r="344" spans="4:5">
      <c r="D344" s="19"/>
      <c r="E344" s="51"/>
    </row>
    <row r="345" spans="4:5">
      <c r="D345" s="19"/>
      <c r="E345" s="51"/>
    </row>
    <row r="346" spans="4:5">
      <c r="D346" s="19"/>
      <c r="E346" s="51"/>
    </row>
    <row r="347" spans="4:5">
      <c r="D347" s="19"/>
      <c r="E347" s="51"/>
    </row>
    <row r="348" spans="4:5">
      <c r="D348" s="19"/>
      <c r="E348" s="51"/>
    </row>
    <row r="349" spans="4:5">
      <c r="D349" s="19"/>
      <c r="E349" s="51"/>
    </row>
    <row r="350" spans="4:5">
      <c r="D350" s="19"/>
      <c r="E350" s="51"/>
    </row>
    <row r="351" spans="4:5">
      <c r="D351" s="19"/>
      <c r="E351" s="51"/>
    </row>
    <row r="352" spans="4:5">
      <c r="D352" s="19"/>
      <c r="E352" s="51"/>
    </row>
    <row r="353" spans="4:5">
      <c r="D353" s="19"/>
      <c r="E353" s="51"/>
    </row>
    <row r="354" spans="4:5">
      <c r="D354" s="19"/>
      <c r="E354" s="51"/>
    </row>
    <row r="355" spans="4:5">
      <c r="D355" s="19"/>
      <c r="E355" s="51"/>
    </row>
    <row r="356" spans="4:5">
      <c r="D356" s="19"/>
      <c r="E356" s="51"/>
    </row>
    <row r="357" spans="4:5">
      <c r="D357" s="19"/>
      <c r="E357" s="51"/>
    </row>
    <row r="358" spans="4:5">
      <c r="D358" s="19"/>
      <c r="E358" s="51"/>
    </row>
    <row r="359" spans="4:5">
      <c r="D359" s="19"/>
      <c r="E359" s="51"/>
    </row>
    <row r="360" spans="4:5">
      <c r="D360" s="19"/>
      <c r="E360" s="51"/>
    </row>
    <row r="361" spans="4:5">
      <c r="D361" s="19"/>
      <c r="E361" s="51"/>
    </row>
    <row r="362" spans="4:5">
      <c r="D362" s="19"/>
      <c r="E362" s="51"/>
    </row>
    <row r="363" spans="4:5">
      <c r="D363" s="19"/>
      <c r="E363" s="51"/>
    </row>
    <row r="364" spans="4:5">
      <c r="D364" s="19"/>
      <c r="E364" s="51"/>
    </row>
    <row r="365" spans="4:5">
      <c r="D365" s="19"/>
      <c r="E365" s="51"/>
    </row>
    <row r="366" spans="4:5">
      <c r="D366" s="19"/>
      <c r="E366" s="51"/>
    </row>
    <row r="367" spans="4:5">
      <c r="D367" s="19"/>
      <c r="E367" s="51"/>
    </row>
    <row r="368" spans="4:5">
      <c r="D368" s="19"/>
      <c r="E368" s="51"/>
    </row>
    <row r="369" spans="4:5">
      <c r="D369" s="19"/>
      <c r="E369" s="51"/>
    </row>
    <row r="370" spans="4:5">
      <c r="D370" s="19"/>
      <c r="E370" s="51"/>
    </row>
    <row r="371" spans="4:5">
      <c r="D371" s="19"/>
      <c r="E371" s="51"/>
    </row>
    <row r="372" spans="4:5">
      <c r="D372" s="19"/>
      <c r="E372" s="51"/>
    </row>
    <row r="373" spans="4:5">
      <c r="D373" s="19"/>
      <c r="E373" s="51"/>
    </row>
    <row r="374" spans="4:5">
      <c r="D374" s="19"/>
      <c r="E374" s="51"/>
    </row>
    <row r="375" spans="4:5">
      <c r="D375" s="19"/>
      <c r="E375" s="51"/>
    </row>
    <row r="376" spans="4:5">
      <c r="D376" s="19"/>
      <c r="E376" s="51"/>
    </row>
    <row r="377" spans="4:5">
      <c r="D377" s="19"/>
      <c r="E377" s="51"/>
    </row>
    <row r="378" spans="4:5">
      <c r="D378" s="19"/>
      <c r="E378" s="51"/>
    </row>
    <row r="379" spans="4:5">
      <c r="D379" s="19"/>
      <c r="E379" s="51"/>
    </row>
    <row r="380" spans="4:5">
      <c r="D380" s="19"/>
      <c r="E380" s="51"/>
    </row>
    <row r="381" spans="4:5">
      <c r="D381" s="19"/>
      <c r="E381" s="51"/>
    </row>
    <row r="382" spans="4:5">
      <c r="D382" s="19"/>
      <c r="E382" s="51"/>
    </row>
    <row r="383" spans="4:5">
      <c r="D383" s="19"/>
      <c r="E383" s="51"/>
    </row>
    <row r="384" spans="4:5">
      <c r="D384" s="19"/>
      <c r="E384" s="51"/>
    </row>
    <row r="385" spans="4:5">
      <c r="D385" s="19"/>
      <c r="E385" s="51"/>
    </row>
    <row r="386" spans="4:5">
      <c r="D386" s="19"/>
      <c r="E386" s="51"/>
    </row>
    <row r="387" spans="4:5">
      <c r="D387" s="19"/>
      <c r="E387" s="51"/>
    </row>
    <row r="388" spans="4:5">
      <c r="D388" s="19"/>
      <c r="E388" s="51"/>
    </row>
    <row r="389" spans="4:5">
      <c r="D389" s="19"/>
      <c r="E389" s="51"/>
    </row>
    <row r="390" spans="4:5">
      <c r="D390" s="19"/>
      <c r="E390" s="51"/>
    </row>
    <row r="391" spans="4:5">
      <c r="D391" s="19"/>
      <c r="E391" s="51"/>
    </row>
    <row r="392" spans="4:5">
      <c r="D392" s="19"/>
      <c r="E392" s="51"/>
    </row>
    <row r="393" spans="4:5">
      <c r="D393" s="19"/>
      <c r="E393" s="51"/>
    </row>
    <row r="394" spans="4:5">
      <c r="D394" s="19"/>
      <c r="E394" s="51"/>
    </row>
    <row r="395" spans="4:5">
      <c r="D395" s="19"/>
      <c r="E395" s="51"/>
    </row>
    <row r="396" spans="4:5">
      <c r="D396" s="19"/>
      <c r="E396" s="51"/>
    </row>
    <row r="397" spans="4:5">
      <c r="D397" s="19"/>
      <c r="E397" s="51"/>
    </row>
    <row r="398" spans="4:5">
      <c r="D398" s="19"/>
      <c r="E398" s="51"/>
    </row>
    <row r="399" spans="4:5">
      <c r="D399" s="19"/>
      <c r="E399" s="51"/>
    </row>
    <row r="400" spans="4:5">
      <c r="D400" s="19"/>
      <c r="E400" s="51"/>
    </row>
    <row r="401" spans="4:5">
      <c r="D401" s="19"/>
      <c r="E401" s="51"/>
    </row>
    <row r="402" spans="4:5">
      <c r="D402" s="19"/>
      <c r="E402" s="51"/>
    </row>
    <row r="403" spans="4:5">
      <c r="D403" s="19"/>
      <c r="E403" s="51"/>
    </row>
    <row r="404" spans="4:5">
      <c r="D404" s="19"/>
      <c r="E404" s="51"/>
    </row>
    <row r="405" spans="4:5">
      <c r="D405" s="19"/>
      <c r="E405" s="51"/>
    </row>
    <row r="406" spans="4:5">
      <c r="D406" s="19"/>
      <c r="E406" s="51"/>
    </row>
    <row r="407" spans="4:5">
      <c r="D407" s="19"/>
      <c r="E407" s="51"/>
    </row>
    <row r="408" spans="4:5">
      <c r="D408" s="19"/>
      <c r="E408" s="51"/>
    </row>
    <row r="409" spans="4:5">
      <c r="D409" s="19"/>
      <c r="E409" s="51"/>
    </row>
    <row r="410" spans="4:5">
      <c r="D410" s="19"/>
      <c r="E410" s="51"/>
    </row>
    <row r="411" spans="4:5">
      <c r="D411" s="19"/>
      <c r="E411" s="51"/>
    </row>
    <row r="412" spans="4:5">
      <c r="D412" s="19"/>
      <c r="E412" s="51"/>
    </row>
    <row r="413" spans="4:5">
      <c r="D413" s="19"/>
      <c r="E413" s="51"/>
    </row>
    <row r="414" spans="4:5">
      <c r="D414" s="19"/>
      <c r="E414" s="51"/>
    </row>
    <row r="415" spans="4:5">
      <c r="D415" s="19"/>
      <c r="E415" s="51"/>
    </row>
    <row r="416" spans="4:5">
      <c r="D416" s="19"/>
      <c r="E416" s="51"/>
    </row>
    <row r="417" spans="4:5">
      <c r="D417" s="19"/>
      <c r="E417" s="51"/>
    </row>
    <row r="418" spans="4:5">
      <c r="D418" s="19"/>
      <c r="E418" s="51"/>
    </row>
    <row r="419" spans="4:5">
      <c r="D419" s="19"/>
      <c r="E419" s="51"/>
    </row>
    <row r="420" spans="4:5">
      <c r="D420" s="19"/>
      <c r="E420" s="51"/>
    </row>
    <row r="421" spans="4:5">
      <c r="D421" s="19"/>
      <c r="E421" s="51"/>
    </row>
    <row r="422" spans="4:5">
      <c r="D422" s="19"/>
      <c r="E422" s="51"/>
    </row>
    <row r="423" spans="4:5">
      <c r="D423" s="19"/>
      <c r="E423" s="51"/>
    </row>
    <row r="424" spans="4:5">
      <c r="D424" s="19"/>
      <c r="E424" s="51"/>
    </row>
    <row r="425" spans="4:5">
      <c r="D425" s="19"/>
      <c r="E425" s="51"/>
    </row>
    <row r="426" spans="4:5">
      <c r="D426" s="19"/>
      <c r="E426" s="51"/>
    </row>
    <row r="427" spans="4:5">
      <c r="D427" s="19"/>
      <c r="E427" s="51"/>
    </row>
    <row r="428" spans="4:5">
      <c r="D428" s="19"/>
      <c r="E428" s="51"/>
    </row>
    <row r="429" spans="4:5">
      <c r="D429" s="19"/>
      <c r="E429" s="51"/>
    </row>
    <row r="430" spans="4:5">
      <c r="D430" s="19"/>
      <c r="E430" s="51"/>
    </row>
    <row r="431" spans="4:5">
      <c r="D431" s="19"/>
      <c r="E431" s="51"/>
    </row>
    <row r="432" spans="4:5">
      <c r="D432" s="19"/>
      <c r="E432" s="51"/>
    </row>
    <row r="433" spans="4:5">
      <c r="D433" s="19"/>
      <c r="E433" s="51"/>
    </row>
    <row r="434" spans="4:5">
      <c r="D434" s="19"/>
      <c r="E434" s="51"/>
    </row>
    <row r="435" spans="4:5">
      <c r="D435" s="19"/>
      <c r="E435" s="51"/>
    </row>
    <row r="436" spans="4:5">
      <c r="D436" s="19"/>
      <c r="E436" s="51"/>
    </row>
    <row r="437" spans="4:5">
      <c r="D437" s="19"/>
      <c r="E437" s="51"/>
    </row>
    <row r="438" spans="4:5">
      <c r="D438" s="19"/>
      <c r="E438" s="51"/>
    </row>
    <row r="439" spans="4:5">
      <c r="D439" s="19"/>
      <c r="E439" s="51"/>
    </row>
    <row r="440" spans="4:5">
      <c r="D440" s="19"/>
      <c r="E440" s="51"/>
    </row>
    <row r="441" spans="4:5">
      <c r="D441" s="19"/>
      <c r="E441" s="51"/>
    </row>
    <row r="442" spans="4:5">
      <c r="D442" s="19"/>
      <c r="E442" s="51"/>
    </row>
    <row r="443" spans="4:5">
      <c r="D443" s="19"/>
      <c r="E443" s="51"/>
    </row>
    <row r="444" spans="4:5">
      <c r="D444" s="19"/>
      <c r="E444" s="51"/>
    </row>
    <row r="445" spans="4:5">
      <c r="D445" s="19"/>
      <c r="E445" s="51"/>
    </row>
    <row r="446" spans="4:5">
      <c r="D446" s="19"/>
      <c r="E446" s="51"/>
    </row>
    <row r="447" spans="4:5">
      <c r="D447" s="19"/>
      <c r="E447" s="51"/>
    </row>
    <row r="448" spans="4:5">
      <c r="D448" s="19"/>
      <c r="E448" s="51"/>
    </row>
    <row r="449" spans="4:5">
      <c r="D449" s="19"/>
      <c r="E449" s="51"/>
    </row>
    <row r="450" spans="4:5">
      <c r="D450" s="19"/>
      <c r="E450" s="51"/>
    </row>
    <row r="451" spans="4:5">
      <c r="D451" s="19"/>
      <c r="E451" s="51"/>
    </row>
    <row r="452" spans="4:5">
      <c r="D452" s="19"/>
      <c r="E452" s="51"/>
    </row>
    <row r="453" spans="4:5">
      <c r="D453" s="19"/>
      <c r="E453" s="51"/>
    </row>
    <row r="454" spans="4:5">
      <c r="D454" s="19"/>
      <c r="E454" s="51"/>
    </row>
    <row r="455" spans="4:5">
      <c r="D455" s="19"/>
      <c r="E455" s="51"/>
    </row>
    <row r="456" spans="4:5">
      <c r="D456" s="19"/>
      <c r="E456" s="51"/>
    </row>
    <row r="457" spans="4:5">
      <c r="D457" s="19"/>
      <c r="E457" s="51"/>
    </row>
    <row r="458" spans="4:5">
      <c r="D458" s="19"/>
      <c r="E458" s="51"/>
    </row>
    <row r="459" spans="4:5">
      <c r="D459" s="19"/>
      <c r="E459" s="51"/>
    </row>
    <row r="460" spans="4:5">
      <c r="D460" s="19"/>
      <c r="E460" s="51"/>
    </row>
    <row r="461" spans="4:5">
      <c r="D461" s="19"/>
      <c r="E461" s="51"/>
    </row>
    <row r="462" spans="4:5">
      <c r="D462" s="19"/>
      <c r="E462" s="51"/>
    </row>
    <row r="463" spans="4:5">
      <c r="D463" s="19"/>
      <c r="E463" s="51"/>
    </row>
    <row r="464" spans="4:5">
      <c r="D464" s="19"/>
      <c r="E464" s="51"/>
    </row>
    <row r="465" spans="4:5">
      <c r="D465" s="19"/>
      <c r="E465" s="51"/>
    </row>
    <row r="466" spans="4:5">
      <c r="D466" s="19"/>
      <c r="E466" s="51"/>
    </row>
    <row r="467" spans="4:5">
      <c r="D467" s="19"/>
      <c r="E467" s="51"/>
    </row>
    <row r="468" spans="4:5">
      <c r="D468" s="19"/>
      <c r="E468" s="51"/>
    </row>
    <row r="469" spans="4:5">
      <c r="D469" s="19"/>
      <c r="E469" s="51"/>
    </row>
    <row r="470" spans="4:5">
      <c r="D470" s="19"/>
      <c r="E470" s="51"/>
    </row>
    <row r="471" spans="4:5">
      <c r="D471" s="19"/>
      <c r="E471" s="51"/>
    </row>
    <row r="472" spans="4:5">
      <c r="D472" s="19"/>
      <c r="E472" s="51"/>
    </row>
    <row r="473" spans="4:5">
      <c r="D473" s="19"/>
      <c r="E473" s="51"/>
    </row>
    <row r="474" spans="4:5">
      <c r="D474" s="19"/>
      <c r="E474" s="51"/>
    </row>
    <row r="475" spans="4:5">
      <c r="D475" s="19"/>
      <c r="E475" s="51"/>
    </row>
    <row r="476" spans="4:5">
      <c r="D476" s="19"/>
      <c r="E476" s="51"/>
    </row>
    <row r="477" spans="4:5">
      <c r="D477" s="19"/>
      <c r="E477" s="51"/>
    </row>
    <row r="478" spans="4:5">
      <c r="D478" s="19"/>
      <c r="E478" s="51"/>
    </row>
    <row r="479" spans="4:5">
      <c r="D479" s="19"/>
      <c r="E479" s="51"/>
    </row>
    <row r="480" spans="4:5">
      <c r="D480" s="19"/>
      <c r="E480" s="51"/>
    </row>
    <row r="481" spans="4:5">
      <c r="D481" s="19"/>
      <c r="E481" s="51"/>
    </row>
    <row r="482" spans="4:5">
      <c r="D482" s="19"/>
      <c r="E482" s="51"/>
    </row>
    <row r="483" spans="4:5">
      <c r="D483" s="19"/>
      <c r="E483" s="51"/>
    </row>
    <row r="484" spans="4:5">
      <c r="D484" s="19"/>
      <c r="E484" s="51"/>
    </row>
    <row r="485" spans="4:5">
      <c r="D485" s="19"/>
      <c r="E485" s="51"/>
    </row>
    <row r="486" spans="4:5">
      <c r="D486" s="19"/>
      <c r="E486" s="51"/>
    </row>
    <row r="487" spans="4:5">
      <c r="D487" s="19"/>
      <c r="E487" s="51"/>
    </row>
    <row r="488" spans="4:5">
      <c r="D488" s="19"/>
      <c r="E488" s="51"/>
    </row>
    <row r="489" spans="4:5">
      <c r="D489" s="19"/>
      <c r="E489" s="51"/>
    </row>
    <row r="490" spans="4:5">
      <c r="D490" s="19"/>
      <c r="E490" s="51"/>
    </row>
    <row r="491" spans="4:5">
      <c r="D491" s="19"/>
      <c r="E491" s="51"/>
    </row>
    <row r="492" spans="4:5">
      <c r="D492" s="19"/>
      <c r="E492" s="51"/>
    </row>
    <row r="493" spans="4:5">
      <c r="D493" s="19"/>
      <c r="E493" s="51"/>
    </row>
    <row r="494" spans="4:5">
      <c r="D494" s="19"/>
      <c r="E494" s="51"/>
    </row>
    <row r="495" spans="4:5">
      <c r="D495" s="19"/>
      <c r="E495" s="51"/>
    </row>
    <row r="496" spans="4:5">
      <c r="D496" s="19"/>
      <c r="E496" s="51"/>
    </row>
    <row r="497" spans="4:5">
      <c r="D497" s="19"/>
      <c r="E497" s="51"/>
    </row>
    <row r="498" spans="4:5">
      <c r="D498" s="19"/>
      <c r="E498" s="51"/>
    </row>
    <row r="499" spans="4:5">
      <c r="D499" s="19"/>
      <c r="E499" s="51"/>
    </row>
    <row r="500" spans="4:5">
      <c r="D500" s="19"/>
      <c r="E500" s="51"/>
    </row>
    <row r="501" spans="4:5">
      <c r="D501" s="19"/>
      <c r="E501" s="51"/>
    </row>
    <row r="502" spans="4:5">
      <c r="D502" s="19"/>
      <c r="E502" s="51"/>
    </row>
    <row r="503" spans="4:5">
      <c r="D503" s="19"/>
      <c r="E503" s="51"/>
    </row>
    <row r="504" spans="4:5">
      <c r="D504" s="19"/>
      <c r="E504" s="51"/>
    </row>
    <row r="505" spans="4:5">
      <c r="D505" s="19"/>
      <c r="E505" s="51"/>
    </row>
    <row r="506" spans="4:5">
      <c r="D506" s="19"/>
      <c r="E506" s="51"/>
    </row>
    <row r="507" spans="4:5">
      <c r="D507" s="19"/>
      <c r="E507" s="51"/>
    </row>
    <row r="508" spans="4:5">
      <c r="D508" s="19"/>
      <c r="E508" s="51"/>
    </row>
    <row r="509" spans="4:5">
      <c r="D509" s="19"/>
      <c r="E509" s="51"/>
    </row>
    <row r="510" spans="4:5">
      <c r="D510" s="19"/>
      <c r="E510" s="51"/>
    </row>
    <row r="511" spans="4:5">
      <c r="D511" s="19"/>
      <c r="E511" s="51"/>
    </row>
    <row r="512" spans="4:5">
      <c r="D512" s="19"/>
      <c r="E512" s="51"/>
    </row>
    <row r="513" spans="4:5">
      <c r="D513" s="19"/>
      <c r="E513" s="51"/>
    </row>
    <row r="514" spans="4:5">
      <c r="D514" s="19"/>
      <c r="E514" s="51"/>
    </row>
    <row r="515" spans="4:5">
      <c r="D515" s="19"/>
      <c r="E515" s="51"/>
    </row>
    <row r="516" spans="4:5">
      <c r="D516" s="19"/>
      <c r="E516" s="51"/>
    </row>
    <row r="517" spans="4:5">
      <c r="D517" s="19"/>
      <c r="E517" s="51"/>
    </row>
    <row r="518" spans="4:5">
      <c r="D518" s="19"/>
      <c r="E518" s="51"/>
    </row>
    <row r="519" spans="4:5">
      <c r="D519" s="19"/>
      <c r="E519" s="51"/>
    </row>
    <row r="520" spans="4:5">
      <c r="D520" s="19"/>
      <c r="E520" s="51"/>
    </row>
    <row r="521" spans="4:5">
      <c r="D521" s="19"/>
      <c r="E521" s="51"/>
    </row>
    <row r="522" spans="4:5">
      <c r="D522" s="19"/>
      <c r="E522" s="51"/>
    </row>
    <row r="523" spans="4:5">
      <c r="D523" s="19"/>
      <c r="E523" s="51"/>
    </row>
    <row r="524" spans="4:5">
      <c r="D524" s="19"/>
      <c r="E524" s="51"/>
    </row>
    <row r="525" spans="4:5">
      <c r="D525" s="19"/>
      <c r="E525" s="51"/>
    </row>
    <row r="526" spans="4:5">
      <c r="D526" s="19"/>
      <c r="E526" s="51"/>
    </row>
    <row r="527" spans="4:5">
      <c r="D527" s="19"/>
      <c r="E527" s="51"/>
    </row>
    <row r="528" spans="4:5">
      <c r="D528" s="19"/>
      <c r="E528" s="51"/>
    </row>
    <row r="529" spans="4:5">
      <c r="D529" s="19"/>
      <c r="E529" s="51"/>
    </row>
    <row r="530" spans="4:5">
      <c r="D530" s="19"/>
      <c r="E530" s="51"/>
    </row>
    <row r="531" spans="4:5">
      <c r="D531" s="19"/>
      <c r="E531" s="51"/>
    </row>
    <row r="532" spans="4:5">
      <c r="D532" s="19"/>
      <c r="E532" s="51"/>
    </row>
    <row r="533" spans="4:5">
      <c r="D533" s="19"/>
      <c r="E533" s="51"/>
    </row>
    <row r="534" spans="4:5">
      <c r="D534" s="19"/>
      <c r="E534" s="51"/>
    </row>
    <row r="535" spans="4:5">
      <c r="D535" s="19"/>
      <c r="E535" s="51"/>
    </row>
    <row r="536" spans="4:5">
      <c r="D536" s="19"/>
      <c r="E536" s="51"/>
    </row>
    <row r="537" spans="4:5">
      <c r="D537" s="19"/>
      <c r="E537" s="51"/>
    </row>
    <row r="538" spans="4:5">
      <c r="D538" s="19"/>
      <c r="E538" s="51"/>
    </row>
    <row r="539" spans="4:5">
      <c r="D539" s="19"/>
      <c r="E539" s="51"/>
    </row>
    <row r="540" spans="4:5">
      <c r="D540" s="19"/>
      <c r="E540" s="51"/>
    </row>
    <row r="541" spans="4:5">
      <c r="D541" s="19"/>
      <c r="E541" s="51"/>
    </row>
    <row r="542" spans="4:5">
      <c r="D542" s="19"/>
      <c r="E542" s="51"/>
    </row>
    <row r="543" spans="4:5">
      <c r="D543" s="19"/>
      <c r="E543" s="51"/>
    </row>
    <row r="544" spans="4:5">
      <c r="D544" s="19"/>
      <c r="E544" s="51"/>
    </row>
    <row r="545" spans="4:5">
      <c r="D545" s="19"/>
      <c r="E545" s="51"/>
    </row>
    <row r="546" spans="4:5">
      <c r="D546" s="19"/>
      <c r="E546" s="51"/>
    </row>
    <row r="547" spans="4:5">
      <c r="D547" s="19"/>
      <c r="E547" s="51"/>
    </row>
    <row r="548" spans="4:5">
      <c r="D548" s="19"/>
      <c r="E548" s="51"/>
    </row>
    <row r="549" spans="4:5">
      <c r="D549" s="19"/>
      <c r="E549" s="51"/>
    </row>
    <row r="550" spans="4:5">
      <c r="D550" s="19"/>
      <c r="E550" s="51"/>
    </row>
    <row r="551" spans="4:5">
      <c r="D551" s="19"/>
      <c r="E551" s="51"/>
    </row>
    <row r="552" spans="4:5">
      <c r="D552" s="19"/>
      <c r="E552" s="51"/>
    </row>
    <row r="553" spans="4:5">
      <c r="D553" s="19"/>
      <c r="E553" s="51"/>
    </row>
    <row r="554" spans="4:5">
      <c r="D554" s="19"/>
      <c r="E554" s="51"/>
    </row>
    <row r="555" spans="4:5">
      <c r="D555" s="19"/>
      <c r="E555" s="51"/>
    </row>
    <row r="556" spans="4:5">
      <c r="D556" s="19"/>
      <c r="E556" s="51"/>
    </row>
    <row r="557" spans="4:5">
      <c r="D557" s="19"/>
      <c r="E557" s="51"/>
    </row>
    <row r="558" spans="4:5">
      <c r="D558" s="19"/>
      <c r="E558" s="51"/>
    </row>
    <row r="559" spans="4:5">
      <c r="D559" s="19"/>
      <c r="E559" s="51"/>
    </row>
    <row r="560" spans="4:5">
      <c r="D560" s="19"/>
      <c r="E560" s="51"/>
    </row>
    <row r="561" spans="4:5">
      <c r="D561" s="19"/>
      <c r="E561" s="51"/>
    </row>
    <row r="562" spans="4:5">
      <c r="D562" s="19"/>
      <c r="E562" s="51"/>
    </row>
    <row r="563" spans="4:5">
      <c r="D563" s="19"/>
      <c r="E563" s="51"/>
    </row>
    <row r="564" spans="4:5">
      <c r="D564" s="19"/>
      <c r="E564" s="51"/>
    </row>
    <row r="565" spans="4:5">
      <c r="D565" s="19"/>
      <c r="E565" s="51"/>
    </row>
    <row r="566" spans="4:5">
      <c r="D566" s="19"/>
      <c r="E566" s="51"/>
    </row>
    <row r="567" spans="4:5">
      <c r="D567" s="19"/>
      <c r="E567" s="51"/>
    </row>
    <row r="568" spans="4:5">
      <c r="D568" s="19"/>
      <c r="E568" s="51"/>
    </row>
    <row r="569" spans="4:5">
      <c r="D569" s="19"/>
      <c r="E569" s="51"/>
    </row>
    <row r="570" spans="4:5">
      <c r="D570" s="19"/>
      <c r="E570" s="51"/>
    </row>
    <row r="571" spans="4:5">
      <c r="D571" s="19"/>
      <c r="E571" s="51"/>
    </row>
    <row r="572" spans="4:5">
      <c r="D572" s="19"/>
      <c r="E572" s="51"/>
    </row>
  </sheetData>
  <mergeCells count="3">
    <mergeCell ref="A1:B1"/>
    <mergeCell ref="A7:D7"/>
    <mergeCell ref="A2:D2"/>
  </mergeCells>
  <printOptions gridLines="1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25B1-145C-4220-A0DA-7B0590B3A286}">
  <dimension ref="A1:O184"/>
  <sheetViews>
    <sheetView topLeftCell="A53" workbookViewId="0">
      <selection activeCell="C76" sqref="C76"/>
    </sheetView>
  </sheetViews>
  <sheetFormatPr baseColWidth="10" defaultColWidth="8.83203125" defaultRowHeight="15"/>
  <cols>
    <col min="3" max="3" width="63.5" customWidth="1"/>
    <col min="4" max="4" width="84.6640625" style="14" customWidth="1"/>
    <col min="5" max="5" width="13.83203125" customWidth="1"/>
    <col min="14" max="14" width="24.83203125" customWidth="1"/>
    <col min="15" max="15" width="12.83203125" bestFit="1" customWidth="1"/>
  </cols>
  <sheetData>
    <row r="1" spans="1:5">
      <c r="A1" s="114" t="s">
        <v>0</v>
      </c>
      <c r="B1" s="114"/>
      <c r="D1" s="14" t="s">
        <v>117</v>
      </c>
    </row>
    <row r="2" spans="1:5" ht="16">
      <c r="A2" s="112" t="s">
        <v>20</v>
      </c>
      <c r="B2" s="112"/>
      <c r="C2" s="112"/>
      <c r="D2" s="26"/>
    </row>
    <row r="3" spans="1:5">
      <c r="B3" s="10"/>
      <c r="C3" s="10"/>
      <c r="D3" s="15"/>
    </row>
    <row r="4" spans="1:5">
      <c r="A4" s="1">
        <v>1000</v>
      </c>
      <c r="C4" t="s">
        <v>28</v>
      </c>
      <c r="E4" s="1"/>
    </row>
    <row r="5" spans="1:5">
      <c r="B5" s="1">
        <v>1001</v>
      </c>
      <c r="C5" s="1" t="s">
        <v>2</v>
      </c>
      <c r="D5" s="14" t="s">
        <v>118</v>
      </c>
      <c r="E5" s="1"/>
    </row>
    <row r="6" spans="1:5">
      <c r="B6">
        <v>1002</v>
      </c>
      <c r="C6" t="s">
        <v>120</v>
      </c>
      <c r="D6" s="16" t="s">
        <v>119</v>
      </c>
      <c r="E6" s="1"/>
    </row>
    <row r="7" spans="1:5">
      <c r="A7" s="111" t="s">
        <v>7</v>
      </c>
      <c r="B7" s="111"/>
      <c r="C7" s="111"/>
      <c r="D7" s="9"/>
      <c r="E7" s="1"/>
    </row>
    <row r="8" spans="1:5">
      <c r="D8" s="16"/>
      <c r="E8" s="1"/>
    </row>
    <row r="9" spans="1:5">
      <c r="A9" s="1">
        <v>1100</v>
      </c>
      <c r="C9" s="6" t="s">
        <v>8</v>
      </c>
      <c r="D9" s="16"/>
      <c r="E9" s="1"/>
    </row>
    <row r="10" spans="1:5">
      <c r="B10" s="1">
        <v>1101</v>
      </c>
      <c r="C10" t="s">
        <v>9</v>
      </c>
      <c r="D10" s="16" t="s">
        <v>125</v>
      </c>
      <c r="E10" s="1"/>
    </row>
    <row r="11" spans="1:5">
      <c r="B11" s="1">
        <v>1102</v>
      </c>
      <c r="C11" t="s">
        <v>10</v>
      </c>
      <c r="D11" s="16" t="s">
        <v>126</v>
      </c>
      <c r="E11" s="1"/>
    </row>
    <row r="12" spans="1:5">
      <c r="B12" s="1"/>
      <c r="C12" s="1"/>
      <c r="D12" s="16"/>
      <c r="E12" s="1"/>
    </row>
    <row r="13" spans="1:5">
      <c r="B13" s="1"/>
      <c r="C13" s="21" t="s">
        <v>116</v>
      </c>
      <c r="D13" s="16"/>
      <c r="E13" s="1"/>
    </row>
    <row r="14" spans="1:5">
      <c r="B14" s="1"/>
      <c r="C14" s="21"/>
      <c r="D14" s="16"/>
      <c r="E14" s="1"/>
    </row>
    <row r="15" spans="1:5">
      <c r="A15">
        <v>1200</v>
      </c>
      <c r="B15" s="1"/>
      <c r="C15" s="7" t="s">
        <v>11</v>
      </c>
      <c r="D15" s="16"/>
      <c r="E15" s="1"/>
    </row>
    <row r="16" spans="1:5">
      <c r="B16" s="1">
        <v>1201</v>
      </c>
      <c r="C16" s="1" t="s">
        <v>9</v>
      </c>
      <c r="D16" s="16" t="s">
        <v>123</v>
      </c>
      <c r="E16" s="1"/>
    </row>
    <row r="17" spans="1:5">
      <c r="B17" s="1">
        <v>1202</v>
      </c>
      <c r="C17" s="8" t="s">
        <v>10</v>
      </c>
      <c r="D17" s="16" t="s">
        <v>124</v>
      </c>
      <c r="E17" s="3"/>
    </row>
    <row r="18" spans="1:5">
      <c r="B18" s="1">
        <v>1203</v>
      </c>
      <c r="C18" t="s">
        <v>198</v>
      </c>
      <c r="D18" s="16" t="s">
        <v>212</v>
      </c>
      <c r="E18" s="3"/>
    </row>
    <row r="19" spans="1:5">
      <c r="B19" s="1"/>
      <c r="C19" s="4"/>
      <c r="D19" s="15"/>
      <c r="E19" s="1"/>
    </row>
    <row r="20" spans="1:5">
      <c r="A20">
        <v>1300</v>
      </c>
      <c r="B20" s="1"/>
      <c r="C20" s="7" t="s">
        <v>12</v>
      </c>
      <c r="D20" s="16"/>
      <c r="E20" s="1"/>
    </row>
    <row r="21" spans="1:5">
      <c r="B21" s="1">
        <v>1301</v>
      </c>
      <c r="C21" s="1" t="s">
        <v>9</v>
      </c>
      <c r="D21" s="16" t="s">
        <v>121</v>
      </c>
      <c r="E21" s="1"/>
    </row>
    <row r="22" spans="1:5">
      <c r="B22" s="1">
        <v>1302</v>
      </c>
      <c r="C22" s="8" t="s">
        <v>10</v>
      </c>
      <c r="D22" s="16" t="s">
        <v>122</v>
      </c>
      <c r="E22" s="1"/>
    </row>
    <row r="23" spans="1:5">
      <c r="D23" s="16"/>
      <c r="E23" s="1"/>
    </row>
    <row r="24" spans="1:5">
      <c r="A24">
        <v>1400</v>
      </c>
      <c r="B24" s="1"/>
      <c r="C24" s="7" t="s">
        <v>13</v>
      </c>
      <c r="D24" s="16"/>
      <c r="E24" s="1"/>
    </row>
    <row r="25" spans="1:5">
      <c r="B25" s="1">
        <v>1401</v>
      </c>
      <c r="C25" s="1" t="s">
        <v>9</v>
      </c>
      <c r="D25" s="16" t="s">
        <v>128</v>
      </c>
      <c r="E25" s="1"/>
    </row>
    <row r="26" spans="1:5">
      <c r="B26" s="1">
        <v>1402</v>
      </c>
      <c r="C26" s="8" t="s">
        <v>10</v>
      </c>
      <c r="D26" s="16" t="s">
        <v>127</v>
      </c>
      <c r="E26" s="1"/>
    </row>
    <row r="27" spans="1:5">
      <c r="B27" s="1"/>
      <c r="C27" s="1"/>
      <c r="D27" s="16"/>
      <c r="E27" s="1"/>
    </row>
    <row r="28" spans="1:5">
      <c r="A28" s="113" t="s">
        <v>16</v>
      </c>
      <c r="B28" s="113"/>
      <c r="C28" s="113"/>
      <c r="D28" s="27"/>
      <c r="E28" s="1"/>
    </row>
    <row r="29" spans="1:5">
      <c r="E29" s="1"/>
    </row>
    <row r="30" spans="1:5">
      <c r="A30">
        <v>1500</v>
      </c>
      <c r="B30" s="1"/>
      <c r="C30" s="7" t="s">
        <v>14</v>
      </c>
      <c r="D30" s="16"/>
      <c r="E30" s="1"/>
    </row>
    <row r="31" spans="1:5">
      <c r="B31" s="1">
        <v>1501</v>
      </c>
      <c r="C31" s="1" t="s">
        <v>3</v>
      </c>
      <c r="D31" s="16" t="s">
        <v>129</v>
      </c>
      <c r="E31" s="1"/>
    </row>
    <row r="32" spans="1:5">
      <c r="B32" s="1">
        <v>1529</v>
      </c>
      <c r="C32" s="1" t="s">
        <v>4</v>
      </c>
      <c r="D32" s="16" t="s">
        <v>130</v>
      </c>
      <c r="E32" s="1"/>
    </row>
    <row r="33" spans="1:5">
      <c r="C33" s="1"/>
      <c r="D33" s="16"/>
      <c r="E33" s="1"/>
    </row>
    <row r="34" spans="1:5">
      <c r="A34">
        <v>1600</v>
      </c>
      <c r="B34" s="1"/>
      <c r="C34" s="7" t="s">
        <v>5</v>
      </c>
      <c r="D34" s="16"/>
      <c r="E34" s="1"/>
    </row>
    <row r="35" spans="1:5">
      <c r="B35" s="1">
        <v>1601</v>
      </c>
      <c r="C35" s="1" t="s">
        <v>6</v>
      </c>
      <c r="D35" s="16" t="s">
        <v>131</v>
      </c>
      <c r="E35" s="1"/>
    </row>
    <row r="36" spans="1:5">
      <c r="B36" s="1">
        <v>1629</v>
      </c>
      <c r="C36" s="1" t="s">
        <v>15</v>
      </c>
      <c r="D36" s="16" t="s">
        <v>132</v>
      </c>
      <c r="E36" s="1"/>
    </row>
    <row r="37" spans="1:5">
      <c r="B37" s="111"/>
      <c r="C37" s="111"/>
      <c r="D37" s="111"/>
      <c r="E37" s="5"/>
    </row>
    <row r="38" spans="1:5">
      <c r="A38">
        <v>1700</v>
      </c>
      <c r="B38" s="1"/>
      <c r="C38" s="7" t="s">
        <v>213</v>
      </c>
      <c r="D38" s="16"/>
      <c r="E38" s="1"/>
    </row>
    <row r="39" spans="1:5">
      <c r="B39" s="8">
        <v>1771</v>
      </c>
      <c r="C39" s="8" t="s">
        <v>17</v>
      </c>
      <c r="D39" s="28" t="s">
        <v>133</v>
      </c>
      <c r="E39" s="3"/>
    </row>
    <row r="40" spans="1:5">
      <c r="B40" s="1">
        <v>1772</v>
      </c>
      <c r="C40" s="1" t="s">
        <v>19</v>
      </c>
      <c r="D40" s="16" t="s">
        <v>134</v>
      </c>
      <c r="E40" s="1"/>
    </row>
    <row r="41" spans="1:5">
      <c r="B41" s="1">
        <v>1773</v>
      </c>
      <c r="C41" s="1" t="s">
        <v>57</v>
      </c>
      <c r="D41" s="14" t="s">
        <v>135</v>
      </c>
      <c r="E41" s="16"/>
    </row>
    <row r="42" spans="1:5">
      <c r="B42" s="1">
        <v>1774</v>
      </c>
      <c r="C42" s="1" t="s">
        <v>14</v>
      </c>
      <c r="D42" s="16" t="s">
        <v>136</v>
      </c>
      <c r="E42" s="1"/>
    </row>
    <row r="43" spans="1:5">
      <c r="B43" s="1">
        <v>1775</v>
      </c>
      <c r="C43" s="1" t="s">
        <v>214</v>
      </c>
      <c r="D43" s="16" t="s">
        <v>215</v>
      </c>
      <c r="E43" s="1"/>
    </row>
    <row r="44" spans="1:5">
      <c r="B44" s="1"/>
      <c r="C44" s="1"/>
      <c r="D44" s="16"/>
      <c r="E44" s="1"/>
    </row>
    <row r="45" spans="1:5">
      <c r="A45" s="1">
        <v>1800</v>
      </c>
      <c r="B45" s="9"/>
      <c r="C45" s="7" t="s">
        <v>58</v>
      </c>
      <c r="D45" s="16"/>
      <c r="E45" s="1"/>
    </row>
    <row r="46" spans="1:5">
      <c r="B46" s="1">
        <v>1829</v>
      </c>
      <c r="C46" s="1" t="s">
        <v>137</v>
      </c>
      <c r="D46" s="16" t="s">
        <v>138</v>
      </c>
      <c r="E46" s="1"/>
    </row>
    <row r="47" spans="1:5">
      <c r="B47" s="1">
        <v>1840</v>
      </c>
      <c r="C47" s="1" t="s">
        <v>236</v>
      </c>
      <c r="D47" s="16" t="s">
        <v>238</v>
      </c>
      <c r="E47" s="1"/>
    </row>
    <row r="48" spans="1:5" ht="16" thickBot="1">
      <c r="A48" s="12"/>
      <c r="B48" s="13"/>
      <c r="C48" s="13"/>
      <c r="D48" s="17"/>
      <c r="E48" s="1"/>
    </row>
    <row r="49" spans="1:5">
      <c r="B49" s="1"/>
      <c r="C49" s="7"/>
      <c r="D49" s="16"/>
      <c r="E49" s="1"/>
    </row>
    <row r="50" spans="1:5">
      <c r="B50" s="1"/>
      <c r="C50" s="1"/>
      <c r="D50" s="16"/>
      <c r="E50" s="1"/>
    </row>
    <row r="51" spans="1:5">
      <c r="B51" s="1"/>
      <c r="C51" s="1"/>
      <c r="D51" s="16"/>
      <c r="E51" s="1"/>
    </row>
    <row r="52" spans="1:5">
      <c r="A52" s="113" t="s">
        <v>95</v>
      </c>
      <c r="B52" s="113"/>
      <c r="C52" s="113"/>
      <c r="D52" s="27"/>
      <c r="E52" s="1"/>
    </row>
    <row r="53" spans="1:5">
      <c r="B53" s="1"/>
      <c r="C53" s="1"/>
      <c r="D53" s="16"/>
      <c r="E53" s="1"/>
    </row>
    <row r="54" spans="1:5">
      <c r="A54">
        <v>3000</v>
      </c>
      <c r="B54" s="1"/>
      <c r="C54" s="7" t="s">
        <v>21</v>
      </c>
      <c r="D54" s="16"/>
      <c r="E54" s="7"/>
    </row>
    <row r="55" spans="1:5">
      <c r="B55">
        <v>3001</v>
      </c>
      <c r="C55" t="s">
        <v>78</v>
      </c>
      <c r="D55" s="14" t="s">
        <v>139</v>
      </c>
    </row>
    <row r="56" spans="1:5">
      <c r="B56">
        <v>3029</v>
      </c>
      <c r="C56" t="s">
        <v>22</v>
      </c>
      <c r="D56" s="14" t="s">
        <v>140</v>
      </c>
    </row>
    <row r="58" spans="1:5">
      <c r="A58">
        <v>3100</v>
      </c>
      <c r="C58" s="6" t="s">
        <v>96</v>
      </c>
    </row>
    <row r="59" spans="1:5">
      <c r="B59">
        <v>3101</v>
      </c>
      <c r="C59" t="s">
        <v>23</v>
      </c>
      <c r="D59" s="14" t="s">
        <v>143</v>
      </c>
    </row>
    <row r="60" spans="1:5">
      <c r="B60">
        <v>3102</v>
      </c>
      <c r="C60" t="s">
        <v>141</v>
      </c>
      <c r="D60" s="14" t="s">
        <v>144</v>
      </c>
    </row>
    <row r="61" spans="1:5">
      <c r="B61">
        <v>3103</v>
      </c>
      <c r="C61" t="s">
        <v>142</v>
      </c>
      <c r="D61" s="14" t="s">
        <v>145</v>
      </c>
    </row>
    <row r="62" spans="1:5">
      <c r="B62">
        <v>3129</v>
      </c>
      <c r="C62" t="s">
        <v>56</v>
      </c>
      <c r="D62" s="14" t="s">
        <v>146</v>
      </c>
    </row>
    <row r="64" spans="1:5">
      <c r="A64">
        <v>3200</v>
      </c>
      <c r="C64" s="6" t="s">
        <v>24</v>
      </c>
    </row>
    <row r="65" spans="1:4">
      <c r="B65">
        <v>3201</v>
      </c>
      <c r="C65" s="11" t="s">
        <v>148</v>
      </c>
      <c r="D65" s="14" t="s">
        <v>147</v>
      </c>
    </row>
    <row r="66" spans="1:4">
      <c r="B66">
        <v>3229</v>
      </c>
      <c r="C66" t="s">
        <v>55</v>
      </c>
      <c r="D66" s="14" t="s">
        <v>149</v>
      </c>
    </row>
    <row r="68" spans="1:4">
      <c r="A68">
        <v>3300</v>
      </c>
      <c r="C68" t="s">
        <v>94</v>
      </c>
      <c r="D68" s="16" t="s">
        <v>208</v>
      </c>
    </row>
    <row r="69" spans="1:4">
      <c r="A69" s="113" t="s">
        <v>26</v>
      </c>
      <c r="B69" s="113"/>
      <c r="C69" s="113"/>
      <c r="D69" s="27"/>
    </row>
    <row r="71" spans="1:4">
      <c r="A71">
        <v>4000</v>
      </c>
      <c r="C71" s="6" t="s">
        <v>27</v>
      </c>
    </row>
    <row r="72" spans="1:4">
      <c r="B72">
        <v>4001</v>
      </c>
      <c r="C72" t="s">
        <v>9</v>
      </c>
      <c r="D72" s="14" t="s">
        <v>150</v>
      </c>
    </row>
    <row r="73" spans="1:4">
      <c r="B73">
        <v>4002</v>
      </c>
      <c r="C73" t="s">
        <v>256</v>
      </c>
      <c r="D73" s="14" t="s">
        <v>260</v>
      </c>
    </row>
    <row r="74" spans="1:4">
      <c r="B74">
        <v>4003</v>
      </c>
      <c r="C74" t="s">
        <v>257</v>
      </c>
      <c r="D74" s="14" t="s">
        <v>259</v>
      </c>
    </row>
    <row r="75" spans="1:4">
      <c r="B75">
        <v>4004</v>
      </c>
      <c r="C75" t="s">
        <v>258</v>
      </c>
      <c r="D75" s="14" t="s">
        <v>151</v>
      </c>
    </row>
    <row r="77" spans="1:4">
      <c r="A77">
        <v>4100</v>
      </c>
      <c r="C77" s="6" t="s">
        <v>29</v>
      </c>
    </row>
    <row r="78" spans="1:4">
      <c r="B78">
        <v>4101</v>
      </c>
      <c r="C78" t="s">
        <v>9</v>
      </c>
      <c r="D78" s="14" t="s">
        <v>152</v>
      </c>
    </row>
    <row r="79" spans="1:4">
      <c r="B79">
        <v>4102</v>
      </c>
      <c r="C79" t="s">
        <v>10</v>
      </c>
      <c r="D79" s="14" t="s">
        <v>153</v>
      </c>
    </row>
    <row r="80" spans="1:4">
      <c r="B80">
        <v>4103</v>
      </c>
      <c r="C80" t="s">
        <v>30</v>
      </c>
      <c r="D80" s="14" t="s">
        <v>154</v>
      </c>
    </row>
    <row r="82" spans="1:15">
      <c r="A82">
        <v>4110</v>
      </c>
      <c r="C82" s="6" t="s">
        <v>31</v>
      </c>
    </row>
    <row r="83" spans="1:15">
      <c r="B83">
        <v>4111</v>
      </c>
      <c r="C83" t="s">
        <v>9</v>
      </c>
      <c r="D83" s="14" t="s">
        <v>155</v>
      </c>
    </row>
    <row r="84" spans="1:15">
      <c r="B84">
        <v>4112</v>
      </c>
      <c r="C84" t="s">
        <v>10</v>
      </c>
      <c r="D84" s="14" t="s">
        <v>156</v>
      </c>
    </row>
    <row r="86" spans="1:15">
      <c r="A86" s="10" t="s">
        <v>32</v>
      </c>
      <c r="B86" s="10"/>
      <c r="C86" s="10"/>
      <c r="D86"/>
    </row>
    <row r="87" spans="1:15">
      <c r="N87" t="s">
        <v>32</v>
      </c>
      <c r="O87" s="20">
        <f>D88</f>
        <v>0</v>
      </c>
    </row>
    <row r="88" spans="1:15">
      <c r="A88">
        <v>5000</v>
      </c>
      <c r="C88" s="6" t="s">
        <v>33</v>
      </c>
      <c r="N88" t="s">
        <v>112</v>
      </c>
      <c r="O88" s="20">
        <f>D104+D113+D124+D127</f>
        <v>0</v>
      </c>
    </row>
    <row r="89" spans="1:15">
      <c r="B89">
        <v>5001</v>
      </c>
      <c r="C89" t="s">
        <v>34</v>
      </c>
      <c r="D89" s="14" t="s">
        <v>157</v>
      </c>
      <c r="N89" t="s">
        <v>113</v>
      </c>
      <c r="O89" s="20">
        <f>D133</f>
        <v>0</v>
      </c>
    </row>
    <row r="90" spans="1:15">
      <c r="B90">
        <v>5002</v>
      </c>
      <c r="C90" s="1" t="s">
        <v>35</v>
      </c>
      <c r="D90" s="14" t="s">
        <v>158</v>
      </c>
      <c r="N90" t="s">
        <v>71</v>
      </c>
      <c r="O90" s="20">
        <f>D141</f>
        <v>0</v>
      </c>
    </row>
    <row r="91" spans="1:15">
      <c r="B91">
        <v>5003</v>
      </c>
      <c r="C91" t="s">
        <v>36</v>
      </c>
      <c r="D91" s="14" t="s">
        <v>159</v>
      </c>
      <c r="E91" s="23"/>
      <c r="N91" t="s">
        <v>114</v>
      </c>
      <c r="O91" s="20">
        <f>D149</f>
        <v>0</v>
      </c>
    </row>
    <row r="92" spans="1:15">
      <c r="B92">
        <v>5004</v>
      </c>
      <c r="C92" t="s">
        <v>107</v>
      </c>
      <c r="D92" s="14" t="s">
        <v>160</v>
      </c>
      <c r="E92" s="22"/>
      <c r="N92" t="s">
        <v>115</v>
      </c>
      <c r="O92" s="20">
        <f>D174</f>
        <v>0</v>
      </c>
    </row>
    <row r="93" spans="1:15">
      <c r="B93">
        <v>5005</v>
      </c>
      <c r="C93" t="s">
        <v>37</v>
      </c>
      <c r="D93" s="14" t="s">
        <v>161</v>
      </c>
    </row>
    <row r="94" spans="1:15">
      <c r="B94">
        <v>5006</v>
      </c>
      <c r="C94" t="s">
        <v>108</v>
      </c>
      <c r="D94" s="14" t="s">
        <v>162</v>
      </c>
    </row>
    <row r="95" spans="1:15">
      <c r="B95">
        <v>5007</v>
      </c>
      <c r="C95" t="s">
        <v>38</v>
      </c>
      <c r="D95" s="14" t="s">
        <v>163</v>
      </c>
    </row>
    <row r="96" spans="1:15">
      <c r="B96">
        <v>5008</v>
      </c>
      <c r="C96" t="s">
        <v>39</v>
      </c>
      <c r="D96" s="14" t="s">
        <v>164</v>
      </c>
    </row>
    <row r="97" spans="1:5">
      <c r="B97">
        <v>5009</v>
      </c>
      <c r="C97" t="s">
        <v>43</v>
      </c>
      <c r="D97" s="14" t="s">
        <v>165</v>
      </c>
    </row>
    <row r="98" spans="1:5">
      <c r="B98">
        <v>5010</v>
      </c>
      <c r="C98" s="1" t="s">
        <v>105</v>
      </c>
      <c r="D98" s="14" t="s">
        <v>166</v>
      </c>
      <c r="E98" s="23"/>
    </row>
    <row r="99" spans="1:5">
      <c r="B99">
        <v>5011</v>
      </c>
      <c r="C99" s="1" t="s">
        <v>106</v>
      </c>
      <c r="D99" s="14" t="s">
        <v>167</v>
      </c>
    </row>
    <row r="100" spans="1:5">
      <c r="B100">
        <v>5029</v>
      </c>
      <c r="C100" t="s">
        <v>54</v>
      </c>
      <c r="D100" s="14" t="s">
        <v>168</v>
      </c>
    </row>
    <row r="102" spans="1:5">
      <c r="A102" s="10" t="s">
        <v>63</v>
      </c>
      <c r="B102" s="10"/>
      <c r="C102" s="10"/>
      <c r="D102" s="27"/>
    </row>
    <row r="104" spans="1:5">
      <c r="A104">
        <v>6000</v>
      </c>
      <c r="C104" s="6" t="s">
        <v>60</v>
      </c>
    </row>
    <row r="105" spans="1:5">
      <c r="B105">
        <v>6001</v>
      </c>
      <c r="C105" t="s">
        <v>40</v>
      </c>
      <c r="D105" s="14" t="s">
        <v>169</v>
      </c>
    </row>
    <row r="106" spans="1:5">
      <c r="B106">
        <v>6002</v>
      </c>
      <c r="C106" t="s">
        <v>110</v>
      </c>
      <c r="D106" s="14" t="s">
        <v>231</v>
      </c>
    </row>
    <row r="107" spans="1:5">
      <c r="B107">
        <v>6003</v>
      </c>
      <c r="C107" t="s">
        <v>41</v>
      </c>
      <c r="D107" s="14" t="s">
        <v>170</v>
      </c>
    </row>
    <row r="108" spans="1:5">
      <c r="B108">
        <v>6004</v>
      </c>
      <c r="C108" t="s">
        <v>42</v>
      </c>
      <c r="D108" s="14" t="s">
        <v>171</v>
      </c>
    </row>
    <row r="109" spans="1:5">
      <c r="B109">
        <v>6005</v>
      </c>
      <c r="C109" t="s">
        <v>46</v>
      </c>
      <c r="D109" s="14" t="s">
        <v>172</v>
      </c>
    </row>
    <row r="110" spans="1:5">
      <c r="B110">
        <v>6006</v>
      </c>
      <c r="C110" t="s">
        <v>70</v>
      </c>
      <c r="D110" s="14" t="s">
        <v>173</v>
      </c>
    </row>
    <row r="111" spans="1:5">
      <c r="B111">
        <v>6029</v>
      </c>
      <c r="C111" t="s">
        <v>61</v>
      </c>
      <c r="D111" s="14" t="s">
        <v>174</v>
      </c>
    </row>
    <row r="113" spans="1:5">
      <c r="A113">
        <v>6100</v>
      </c>
      <c r="C113" s="6" t="s">
        <v>64</v>
      </c>
    </row>
    <row r="114" spans="1:5">
      <c r="B114" s="2">
        <v>6101</v>
      </c>
      <c r="C114" s="1" t="s">
        <v>48</v>
      </c>
      <c r="D114" s="14" t="s">
        <v>194</v>
      </c>
    </row>
    <row r="115" spans="1:5">
      <c r="B115" s="2">
        <v>6102</v>
      </c>
      <c r="C115" s="1" t="s">
        <v>49</v>
      </c>
      <c r="D115" s="14" t="s">
        <v>194</v>
      </c>
    </row>
    <row r="116" spans="1:5">
      <c r="B116" s="2">
        <v>6103</v>
      </c>
      <c r="C116" s="1" t="s">
        <v>50</v>
      </c>
      <c r="D116" s="14" t="s">
        <v>194</v>
      </c>
    </row>
    <row r="117" spans="1:5">
      <c r="B117" s="2">
        <v>6104</v>
      </c>
      <c r="C117" s="1" t="s">
        <v>51</v>
      </c>
      <c r="D117" s="14" t="s">
        <v>194</v>
      </c>
    </row>
    <row r="118" spans="1:5">
      <c r="B118">
        <v>6105</v>
      </c>
      <c r="C118" t="s">
        <v>44</v>
      </c>
      <c r="D118" s="14" t="s">
        <v>194</v>
      </c>
    </row>
    <row r="119" spans="1:5">
      <c r="B119" s="2">
        <v>6106</v>
      </c>
      <c r="C119" s="1" t="s">
        <v>52</v>
      </c>
      <c r="D119" s="14" t="s">
        <v>194</v>
      </c>
    </row>
    <row r="120" spans="1:5">
      <c r="B120" s="2">
        <v>6107</v>
      </c>
      <c r="C120" t="s">
        <v>59</v>
      </c>
      <c r="D120" s="14" t="s">
        <v>194</v>
      </c>
    </row>
    <row r="121" spans="1:5">
      <c r="B121" s="2">
        <v>6129</v>
      </c>
      <c r="C121" s="1" t="s">
        <v>53</v>
      </c>
      <c r="D121" s="14" t="s">
        <v>195</v>
      </c>
    </row>
    <row r="122" spans="1:5">
      <c r="B122" s="2"/>
    </row>
    <row r="123" spans="1:5">
      <c r="C123" s="1"/>
    </row>
    <row r="124" spans="1:5">
      <c r="A124">
        <v>6200</v>
      </c>
      <c r="C124" s="7" t="s">
        <v>65</v>
      </c>
      <c r="D124" s="19"/>
    </row>
    <row r="125" spans="1:5">
      <c r="B125" s="2">
        <v>6201</v>
      </c>
      <c r="C125" s="1" t="s">
        <v>66</v>
      </c>
      <c r="D125" s="14" t="s">
        <v>175</v>
      </c>
      <c r="E125" s="23"/>
    </row>
    <row r="126" spans="1:5">
      <c r="B126" s="2"/>
      <c r="C126" s="1"/>
    </row>
    <row r="127" spans="1:5">
      <c r="A127">
        <v>6300</v>
      </c>
      <c r="B127" s="2"/>
      <c r="C127" s="7" t="s">
        <v>67</v>
      </c>
      <c r="D127" s="19"/>
    </row>
    <row r="128" spans="1:5">
      <c r="B128" s="2">
        <v>6301</v>
      </c>
      <c r="C128" s="1" t="s">
        <v>68</v>
      </c>
      <c r="D128" s="14" t="s">
        <v>176</v>
      </c>
    </row>
    <row r="129" spans="1:10">
      <c r="B129" s="2">
        <v>6329</v>
      </c>
      <c r="C129" s="1" t="s">
        <v>69</v>
      </c>
      <c r="D129" s="14" t="s">
        <v>177</v>
      </c>
    </row>
    <row r="131" spans="1:10">
      <c r="A131" s="10" t="s">
        <v>72</v>
      </c>
      <c r="B131" s="10"/>
      <c r="C131" s="10"/>
      <c r="D131" s="27"/>
    </row>
    <row r="133" spans="1:10">
      <c r="A133">
        <v>7000</v>
      </c>
      <c r="C133" s="6" t="s">
        <v>47</v>
      </c>
    </row>
    <row r="134" spans="1:10" s="23" customFormat="1">
      <c r="A134"/>
      <c r="B134">
        <v>7001</v>
      </c>
      <c r="C134" s="1" t="s">
        <v>45</v>
      </c>
      <c r="D134" s="14" t="s">
        <v>178</v>
      </c>
      <c r="E134" s="1"/>
      <c r="F134"/>
      <c r="G134"/>
      <c r="H134"/>
      <c r="I134"/>
      <c r="J134"/>
    </row>
    <row r="135" spans="1:10" s="23" customFormat="1">
      <c r="B135" s="23">
        <v>7002</v>
      </c>
      <c r="C135" s="24" t="s">
        <v>111</v>
      </c>
      <c r="D135" s="25" t="s">
        <v>179</v>
      </c>
      <c r="E135" s="24"/>
    </row>
    <row r="136" spans="1:10" s="23" customFormat="1">
      <c r="B136" s="23">
        <v>7003</v>
      </c>
      <c r="C136" s="23" t="s">
        <v>79</v>
      </c>
      <c r="D136" s="25" t="s">
        <v>180</v>
      </c>
    </row>
    <row r="137" spans="1:10">
      <c r="A137" s="23"/>
      <c r="B137" s="23">
        <v>7004</v>
      </c>
      <c r="C137" s="23" t="s">
        <v>80</v>
      </c>
      <c r="D137" s="25" t="s">
        <v>181</v>
      </c>
      <c r="E137" s="23"/>
      <c r="F137" s="23"/>
      <c r="G137" s="23"/>
      <c r="H137" s="23"/>
      <c r="I137" s="23"/>
      <c r="J137" s="23"/>
    </row>
    <row r="138" spans="1:10">
      <c r="B138" s="23">
        <v>7005</v>
      </c>
      <c r="C138" t="s">
        <v>209</v>
      </c>
      <c r="E138" s="23"/>
    </row>
    <row r="141" spans="1:10">
      <c r="A141">
        <v>7100</v>
      </c>
      <c r="C141" s="6" t="s">
        <v>71</v>
      </c>
    </row>
    <row r="142" spans="1:10">
      <c r="B142">
        <v>7101</v>
      </c>
      <c r="C142" t="s">
        <v>73</v>
      </c>
      <c r="D142" s="14" t="s">
        <v>183</v>
      </c>
    </row>
    <row r="143" spans="1:10">
      <c r="B143">
        <v>7102</v>
      </c>
      <c r="C143" t="s">
        <v>74</v>
      </c>
      <c r="D143" s="14" t="s">
        <v>184</v>
      </c>
    </row>
    <row r="144" spans="1:10">
      <c r="B144">
        <v>7103</v>
      </c>
      <c r="C144" t="s">
        <v>75</v>
      </c>
      <c r="D144" s="14" t="s">
        <v>182</v>
      </c>
    </row>
    <row r="145" spans="1:4">
      <c r="B145">
        <v>7104</v>
      </c>
      <c r="C145" t="s">
        <v>77</v>
      </c>
      <c r="D145" s="14" t="s">
        <v>185</v>
      </c>
    </row>
    <row r="146" spans="1:4">
      <c r="B146">
        <v>7105</v>
      </c>
      <c r="C146" t="s">
        <v>229</v>
      </c>
      <c r="D146" s="14" t="s">
        <v>230</v>
      </c>
    </row>
    <row r="147" spans="1:4">
      <c r="B147">
        <v>7129</v>
      </c>
      <c r="C147" t="s">
        <v>76</v>
      </c>
      <c r="D147" s="14" t="s">
        <v>76</v>
      </c>
    </row>
    <row r="149" spans="1:4">
      <c r="A149">
        <v>7200</v>
      </c>
      <c r="C149" s="6" t="s">
        <v>1</v>
      </c>
    </row>
    <row r="150" spans="1:4">
      <c r="B150">
        <v>7210</v>
      </c>
      <c r="C150" t="s">
        <v>187</v>
      </c>
      <c r="D150" s="14" t="s">
        <v>186</v>
      </c>
    </row>
    <row r="151" spans="1:4">
      <c r="B151">
        <v>7211</v>
      </c>
      <c r="C151" t="s">
        <v>188</v>
      </c>
      <c r="D151" s="14" t="s">
        <v>189</v>
      </c>
    </row>
    <row r="152" spans="1:4">
      <c r="B152">
        <v>7212</v>
      </c>
      <c r="C152" t="s">
        <v>210</v>
      </c>
      <c r="D152" s="14" t="s">
        <v>211</v>
      </c>
    </row>
    <row r="154" spans="1:4">
      <c r="B154">
        <v>7220</v>
      </c>
      <c r="C154" t="s">
        <v>82</v>
      </c>
      <c r="D154" s="14" t="s">
        <v>190</v>
      </c>
    </row>
    <row r="155" spans="1:4">
      <c r="B155">
        <v>7230</v>
      </c>
      <c r="C155" t="s">
        <v>83</v>
      </c>
      <c r="D155" s="14" t="s">
        <v>190</v>
      </c>
    </row>
    <row r="156" spans="1:4">
      <c r="B156">
        <v>7240</v>
      </c>
      <c r="C156" t="s">
        <v>84</v>
      </c>
      <c r="D156" s="14" t="s">
        <v>190</v>
      </c>
    </row>
    <row r="157" spans="1:4">
      <c r="B157">
        <v>7250</v>
      </c>
      <c r="C157" t="s">
        <v>85</v>
      </c>
      <c r="D157" s="14" t="s">
        <v>190</v>
      </c>
    </row>
    <row r="158" spans="1:4">
      <c r="B158">
        <v>7260</v>
      </c>
      <c r="C158" t="s">
        <v>86</v>
      </c>
      <c r="D158" s="14" t="s">
        <v>190</v>
      </c>
    </row>
    <row r="159" spans="1:4">
      <c r="B159">
        <v>7270</v>
      </c>
      <c r="C159" t="s">
        <v>87</v>
      </c>
      <c r="D159" s="14" t="s">
        <v>190</v>
      </c>
    </row>
    <row r="160" spans="1:4">
      <c r="B160">
        <v>7280</v>
      </c>
      <c r="C160" t="s">
        <v>88</v>
      </c>
      <c r="D160" s="14" t="s">
        <v>190</v>
      </c>
    </row>
    <row r="161" spans="1:4">
      <c r="B161">
        <v>7290</v>
      </c>
      <c r="C161" t="s">
        <v>89</v>
      </c>
      <c r="D161" s="14" t="s">
        <v>190</v>
      </c>
    </row>
    <row r="162" spans="1:4">
      <c r="B162">
        <v>7300</v>
      </c>
      <c r="C162" t="s">
        <v>90</v>
      </c>
      <c r="D162" s="14" t="s">
        <v>190</v>
      </c>
    </row>
    <row r="163" spans="1:4">
      <c r="B163">
        <v>7310</v>
      </c>
      <c r="C163" t="s">
        <v>91</v>
      </c>
      <c r="D163" s="14" t="s">
        <v>191</v>
      </c>
    </row>
    <row r="164" spans="1:4">
      <c r="B164">
        <v>7320</v>
      </c>
      <c r="C164" t="s">
        <v>92</v>
      </c>
      <c r="D164" s="14" t="s">
        <v>190</v>
      </c>
    </row>
    <row r="165" spans="1:4">
      <c r="B165">
        <v>7330</v>
      </c>
      <c r="C165" t="s">
        <v>93</v>
      </c>
      <c r="D165" s="14" t="s">
        <v>190</v>
      </c>
    </row>
    <row r="167" spans="1:4">
      <c r="A167">
        <v>7900</v>
      </c>
      <c r="C167" t="s">
        <v>234</v>
      </c>
    </row>
    <row r="168" spans="1:4">
      <c r="B168">
        <v>7910</v>
      </c>
      <c r="C168" t="s">
        <v>235</v>
      </c>
      <c r="D168" s="14" t="s">
        <v>239</v>
      </c>
    </row>
    <row r="169" spans="1:4">
      <c r="B169">
        <v>7929</v>
      </c>
      <c r="C169" t="s">
        <v>109</v>
      </c>
      <c r="D169" s="14" t="s">
        <v>192</v>
      </c>
    </row>
    <row r="172" spans="1:4">
      <c r="A172" s="55" t="s">
        <v>97</v>
      </c>
      <c r="B172" s="55"/>
      <c r="C172" s="55"/>
    </row>
    <row r="173" spans="1:4">
      <c r="D173"/>
    </row>
    <row r="174" spans="1:4">
      <c r="A174">
        <v>9000</v>
      </c>
      <c r="C174" s="6" t="s">
        <v>103</v>
      </c>
      <c r="D174" s="25"/>
    </row>
    <row r="175" spans="1:4">
      <c r="B175">
        <v>9001</v>
      </c>
      <c r="C175" t="s">
        <v>98</v>
      </c>
      <c r="D175" s="14" t="s">
        <v>193</v>
      </c>
    </row>
    <row r="176" spans="1:4">
      <c r="B176">
        <v>9002</v>
      </c>
      <c r="C176" t="s">
        <v>92</v>
      </c>
      <c r="D176" s="14" t="s">
        <v>193</v>
      </c>
    </row>
    <row r="177" spans="1:6">
      <c r="B177">
        <v>9003</v>
      </c>
      <c r="C177" t="s">
        <v>99</v>
      </c>
      <c r="D177" s="14" t="s">
        <v>193</v>
      </c>
    </row>
    <row r="178" spans="1:6" ht="16" thickBot="1">
      <c r="B178">
        <v>9004</v>
      </c>
      <c r="C178" t="s">
        <v>100</v>
      </c>
      <c r="D178" s="14" t="s">
        <v>193</v>
      </c>
      <c r="E178" s="12"/>
      <c r="F178" s="12"/>
    </row>
    <row r="179" spans="1:6">
      <c r="B179">
        <v>9005</v>
      </c>
      <c r="C179" t="s">
        <v>237</v>
      </c>
      <c r="D179" s="14" t="s">
        <v>193</v>
      </c>
    </row>
    <row r="180" spans="1:6">
      <c r="B180">
        <v>9006</v>
      </c>
      <c r="C180" t="s">
        <v>101</v>
      </c>
      <c r="D180" s="14" t="s">
        <v>193</v>
      </c>
    </row>
    <row r="181" spans="1:6">
      <c r="B181">
        <v>9007</v>
      </c>
      <c r="C181" t="s">
        <v>102</v>
      </c>
      <c r="D181" s="14" t="s">
        <v>193</v>
      </c>
    </row>
    <row r="183" spans="1:6" ht="16" thickBot="1">
      <c r="A183" s="12"/>
      <c r="B183" s="12"/>
      <c r="C183" s="12"/>
      <c r="D183" s="18"/>
    </row>
    <row r="184" spans="1:6">
      <c r="C184" s="6"/>
    </row>
  </sheetData>
  <mergeCells count="7">
    <mergeCell ref="A52:C52"/>
    <mergeCell ref="A69:C69"/>
    <mergeCell ref="A1:B1"/>
    <mergeCell ref="B37:D37"/>
    <mergeCell ref="A2:C2"/>
    <mergeCell ref="A7:C7"/>
    <mergeCell ref="A28:C28"/>
  </mergeCells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6FDD-ABF6-4AED-B254-79DE572FAE60}">
  <dimension ref="B1:C15"/>
  <sheetViews>
    <sheetView workbookViewId="0">
      <selection activeCell="F15" sqref="F15"/>
    </sheetView>
  </sheetViews>
  <sheetFormatPr baseColWidth="10" defaultRowHeight="15"/>
  <cols>
    <col min="2" max="2" width="9" customWidth="1"/>
    <col min="3" max="3" width="26.6640625" customWidth="1"/>
  </cols>
  <sheetData>
    <row r="1" spans="2:3">
      <c r="B1" t="s">
        <v>254</v>
      </c>
    </row>
    <row r="2" spans="2:3">
      <c r="B2" t="s">
        <v>240</v>
      </c>
    </row>
    <row r="3" spans="2:3">
      <c r="C3" t="s">
        <v>241</v>
      </c>
    </row>
    <row r="4" spans="2:3">
      <c r="B4" s="22"/>
      <c r="C4" s="22" t="s">
        <v>242</v>
      </c>
    </row>
    <row r="5" spans="2:3">
      <c r="B5" t="s">
        <v>243</v>
      </c>
    </row>
    <row r="6" spans="2:3">
      <c r="C6" s="29" t="s">
        <v>244</v>
      </c>
    </row>
    <row r="7" spans="2:3">
      <c r="C7" s="29" t="s">
        <v>245</v>
      </c>
    </row>
    <row r="8" spans="2:3">
      <c r="C8" s="29" t="s">
        <v>246</v>
      </c>
    </row>
    <row r="9" spans="2:3">
      <c r="C9" s="29" t="s">
        <v>247</v>
      </c>
    </row>
    <row r="10" spans="2:3">
      <c r="C10" s="29" t="s">
        <v>248</v>
      </c>
    </row>
    <row r="11" spans="2:3">
      <c r="C11" s="29" t="s">
        <v>249</v>
      </c>
    </row>
    <row r="12" spans="2:3">
      <c r="C12" s="29" t="s">
        <v>250</v>
      </c>
    </row>
    <row r="13" spans="2:3">
      <c r="C13" s="29" t="s">
        <v>251</v>
      </c>
    </row>
    <row r="14" spans="2:3">
      <c r="C14" s="29" t="s">
        <v>252</v>
      </c>
    </row>
    <row r="15" spans="2:3">
      <c r="C15" s="29" t="s">
        <v>253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Haushalt</vt:lpstr>
      <vt:lpstr>Kontenrahmen</vt:lpstr>
      <vt:lpstr>Vermögensübersicht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Kolarevic</dc:creator>
  <cp:lastModifiedBy>Stanley Demenko</cp:lastModifiedBy>
  <cp:lastPrinted>2025-02-12T18:59:21Z</cp:lastPrinted>
  <dcterms:created xsi:type="dcterms:W3CDTF">2015-06-05T18:19:34Z</dcterms:created>
  <dcterms:modified xsi:type="dcterms:W3CDTF">2026-04-09T12:37:25Z</dcterms:modified>
</cp:coreProperties>
</file>